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řelouč_rozpočet\SOUPIS PRACÍ S VÝKAZEM VÝMĚR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Stavby" localSheetId="1">Stavba!$C$2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Stavby" localSheetId="1">Stavba!$D$2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Pol'!$A$1:$U$42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2" localSheetId="1">Stavba!$E$25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calcMode="manual"/>
</workbook>
</file>

<file path=xl/calcChain.xml><?xml version="1.0" encoding="utf-8"?>
<calcChain xmlns="http://schemas.openxmlformats.org/spreadsheetml/2006/main">
  <c r="G32" i="12" l="1"/>
  <c r="E26" i="1" l="1"/>
  <c r="G26" i="1"/>
  <c r="H39" i="1"/>
  <c r="G24" i="1"/>
  <c r="E24" i="1"/>
  <c r="H53" i="1"/>
  <c r="H52" i="1"/>
  <c r="H51" i="1"/>
  <c r="H50" i="1"/>
  <c r="H49" i="1"/>
  <c r="G53" i="1"/>
  <c r="G52" i="1"/>
  <c r="G51" i="1"/>
  <c r="G50" i="1"/>
  <c r="G49" i="1"/>
  <c r="G39" i="1"/>
  <c r="F39" i="1"/>
  <c r="AC32" i="12"/>
  <c r="AD32" i="12"/>
  <c r="I9" i="12"/>
  <c r="I8" i="12"/>
  <c r="K9" i="12"/>
  <c r="M9" i="12"/>
  <c r="O9" i="12"/>
  <c r="Q9" i="12"/>
  <c r="Q8" i="12"/>
  <c r="U9" i="12"/>
  <c r="M10" i="12"/>
  <c r="I10" i="12"/>
  <c r="K10" i="12"/>
  <c r="K8" i="12"/>
  <c r="O10" i="12"/>
  <c r="O8" i="12"/>
  <c r="Q10" i="12"/>
  <c r="U10" i="12"/>
  <c r="U8" i="12"/>
  <c r="G11" i="12"/>
  <c r="I12" i="12"/>
  <c r="K12" i="12"/>
  <c r="K11" i="12"/>
  <c r="O12" i="12"/>
  <c r="O11" i="12"/>
  <c r="Q12" i="12"/>
  <c r="U12" i="12"/>
  <c r="U11" i="12"/>
  <c r="I13" i="12"/>
  <c r="I11" i="12"/>
  <c r="K13" i="12"/>
  <c r="M13" i="12"/>
  <c r="O13" i="12"/>
  <c r="Q13" i="12"/>
  <c r="Q11" i="12"/>
  <c r="U13" i="12"/>
  <c r="M14" i="12"/>
  <c r="I14" i="12"/>
  <c r="K14" i="12"/>
  <c r="O14" i="12"/>
  <c r="Q14" i="12"/>
  <c r="U14" i="12"/>
  <c r="I15" i="12"/>
  <c r="K15" i="12"/>
  <c r="M15" i="12"/>
  <c r="O15" i="12"/>
  <c r="Q15" i="12"/>
  <c r="U15" i="12"/>
  <c r="M16" i="12"/>
  <c r="I16" i="12"/>
  <c r="K16" i="12"/>
  <c r="O16" i="12"/>
  <c r="Q16" i="12"/>
  <c r="U16" i="12"/>
  <c r="I17" i="12"/>
  <c r="K17" i="12"/>
  <c r="M17" i="12"/>
  <c r="O17" i="12"/>
  <c r="Q17" i="12"/>
  <c r="U17" i="12"/>
  <c r="M18" i="12"/>
  <c r="I18" i="12"/>
  <c r="K18" i="12"/>
  <c r="O18" i="12"/>
  <c r="Q18" i="12"/>
  <c r="U18" i="12"/>
  <c r="I19" i="12"/>
  <c r="K19" i="12"/>
  <c r="M19" i="12"/>
  <c r="O19" i="12"/>
  <c r="Q19" i="12"/>
  <c r="U19" i="12"/>
  <c r="M20" i="12"/>
  <c r="I20" i="12"/>
  <c r="K20" i="12"/>
  <c r="O20" i="12"/>
  <c r="Q20" i="12"/>
  <c r="U20" i="12"/>
  <c r="I21" i="12"/>
  <c r="K21" i="12"/>
  <c r="M21" i="12"/>
  <c r="O21" i="12"/>
  <c r="Q21" i="12"/>
  <c r="U21" i="12"/>
  <c r="G22" i="12"/>
  <c r="K22" i="12"/>
  <c r="O22" i="12"/>
  <c r="U22" i="12"/>
  <c r="I23" i="12"/>
  <c r="I22" i="12"/>
  <c r="K23" i="12"/>
  <c r="M23" i="12"/>
  <c r="M22" i="12"/>
  <c r="O23" i="12"/>
  <c r="Q23" i="12"/>
  <c r="Q22" i="12"/>
  <c r="U23" i="12"/>
  <c r="I25" i="12"/>
  <c r="I24" i="12"/>
  <c r="K25" i="12"/>
  <c r="M25" i="12"/>
  <c r="O25" i="12"/>
  <c r="Q25" i="12"/>
  <c r="Q24" i="12"/>
  <c r="U25" i="12"/>
  <c r="M26" i="12"/>
  <c r="I26" i="12"/>
  <c r="K26" i="12"/>
  <c r="K24" i="12"/>
  <c r="O26" i="12"/>
  <c r="O24" i="12"/>
  <c r="Q26" i="12"/>
  <c r="U26" i="12"/>
  <c r="U24" i="12"/>
  <c r="I27" i="12"/>
  <c r="K27" i="12"/>
  <c r="M27" i="12"/>
  <c r="O27" i="12"/>
  <c r="Q27" i="12"/>
  <c r="U27" i="12"/>
  <c r="I29" i="12"/>
  <c r="I28" i="12"/>
  <c r="K29" i="12"/>
  <c r="M29" i="12"/>
  <c r="O29" i="12"/>
  <c r="Q29" i="12"/>
  <c r="Q28" i="12"/>
  <c r="U29" i="12"/>
  <c r="M30" i="12"/>
  <c r="I30" i="12"/>
  <c r="K30" i="12"/>
  <c r="K28" i="12"/>
  <c r="O30" i="12"/>
  <c r="O28" i="12"/>
  <c r="Q30" i="12"/>
  <c r="U30" i="12"/>
  <c r="U28" i="12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G54" i="1"/>
  <c r="H54" i="1"/>
  <c r="I54" i="1"/>
  <c r="AZ43" i="1"/>
  <c r="G27" i="1"/>
  <c r="F40" i="1"/>
  <c r="G40" i="1"/>
  <c r="H40" i="1"/>
  <c r="I40" i="1"/>
  <c r="J40" i="1"/>
  <c r="J39" i="1"/>
  <c r="I39" i="1"/>
  <c r="J28" i="1"/>
  <c r="J26" i="1"/>
  <c r="G38" i="1"/>
  <c r="F38" i="1"/>
  <c r="J23" i="1"/>
  <c r="J24" i="1"/>
  <c r="J25" i="1"/>
  <c r="J27" i="1"/>
  <c r="G28" i="1" l="1"/>
  <c r="G23" i="1"/>
  <c r="M28" i="12"/>
  <c r="M24" i="12"/>
  <c r="M8" i="12"/>
  <c r="G28" i="12"/>
  <c r="G24" i="12"/>
  <c r="G8" i="12"/>
  <c r="M12" i="12"/>
  <c r="M11" i="12"/>
  <c r="G21" i="1"/>
  <c r="E21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<sst xmlns="http://schemas.openxmlformats.org/spreadsheetml/2006/main" count="241" uniqueCount="152">
  <si>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</si>
  <si>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</si>
  <si>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</si>
  <si>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</si>
  <si>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</si>
  <si>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Stavební úpravy jídelny a kuchyně budovy ŠJ, Obránců míru 1714, Přelouč</t>
  </si>
  <si>
    <t>Misto</t>
  </si>
  <si>
    <t>Obránců míru 1714, Přelouč</t>
  </si>
  <si>
    <t>Rozpočet:</t>
  </si>
  <si>
    <t>Objednatel:</t>
  </si>
  <si>
    <t>Město Přelouč</t>
  </si>
  <si>
    <t>IČ:</t>
  </si>
  <si>
    <t>00274101</t>
  </si>
  <si>
    <t>Československé armády 1665</t>
  </si>
  <si>
    <t>DIČ:</t>
  </si>
  <si>
    <t>CZ00274101</t>
  </si>
  <si>
    <t>53501</t>
  </si>
  <si>
    <t>Přelouč</t>
  </si>
  <si>
    <t>Projektant:</t>
  </si>
  <si>
    <t>Zhotovitel:</t>
  </si>
  <si>
    <t>Ing. Radek Čapský - Ing. Radek Čapský</t>
  </si>
  <si>
    <t>69856311</t>
  </si>
  <si>
    <t>Na Okrouhlíku 1246</t>
  </si>
  <si>
    <t>-</t>
  </si>
  <si>
    <t>53003</t>
  </si>
  <si>
    <t>Pardubice</t>
  </si>
  <si>
    <t>Vypracoval:</t>
  </si>
  <si>
    <t>Ing. Radek Čapský</t>
  </si>
  <si>
    <t>Rozpis ceny</t>
  </si>
  <si>
    <t>Dodávka</t>
  </si>
  <si>
    <t>Montáž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</si>
  <si>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</si>
  <si>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</si>
  <si>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</si>
  <si>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</si>
  <si>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</si>
  <si>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</si>
  <si>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</si>
  <si>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</si>
  <si>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</si>
  <si>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</si>
  <si>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</si>
  <si>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</si>
  <si>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</si>
  <si>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</si>
  <si>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</si>
  <si>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</si>
  <si>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</si>
  <si>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</si>
  <si>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</si>
  <si>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Pardubicích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</si>
  <si>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</si>
  <si>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</si>
  <si>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</si>
  <si>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</si>
  <si>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</si>
  <si>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</si>
  <si>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</si>
  <si>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</si>
  <si>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</si>
  <si>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</si>
  <si>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Celkem za stavbu</t>
  </si>
  <si>
    <t xml:space="preserve">Popis rozpočtu:  - </t>
  </si>
  <si>
    <t>SO 08 Zkrácení NTL plynovodní přípojky</t>
  </si>
  <si>
    <t>Rekapitulace dílů</t>
  </si>
  <si>
    <t>Typ dílu</t>
  </si>
  <si>
    <t>1</t>
  </si>
  <si>
    <t>Zemní práce</t>
  </si>
  <si>
    <t>8</t>
  </si>
  <si>
    <t>Trubní vedení</t>
  </si>
  <si>
    <t>723</t>
  </si>
  <si>
    <t>Vnitřní plynovod</t>
  </si>
  <si>
    <t>M23</t>
  </si>
  <si>
    <t>Montáže potrubí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</si>
  <si>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</si>
  <si>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</si>
  <si>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</si>
  <si>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</si>
  <si>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</si>
  <si>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</si>
  <si>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</si>
  <si>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</si>
  <si>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</si>
  <si>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</si>
  <si>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</si>
  <si>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</si>
  <si>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</si>
  <si>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</si>
  <si>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</si>
  <si>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</si>
  <si>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</si>
  <si>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</si>
  <si>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</si>
  <si>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</si>
  <si>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</si>
  <si>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</si>
  <si>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</si>
  <si>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</si>
  <si>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</si>
  <si>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</si>
  <si>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</si>
  <si>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</si>
  <si>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</si>
  <si>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</si>
  <si>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</si>
  <si>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</si>
  <si>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rýhy v hornině tř.3, demontáž stáv. plyn. přípojky</t>
  </si>
  <si>
    <t>m3</t>
  </si>
  <si>
    <t>POL1_0</t>
  </si>
  <si>
    <t>174101101R00</t>
  </si>
  <si>
    <t>Zásyp jam, rýh, šachet se zhutněním</t>
  </si>
  <si>
    <t>841230116RAB</t>
  </si>
  <si>
    <t>NTL plynovod z trub PE, D 90 mm, hl. 0,9 m, D 90 x 5,2, SDR17,6, s podsypem štěrkopískem</t>
  </si>
  <si>
    <t>m</t>
  </si>
  <si>
    <t>POL2_0</t>
  </si>
  <si>
    <t>841990212RAA</t>
  </si>
  <si>
    <t>Příplatek za trasu v chodníku ze zámkové dlažby, šířka rýhy 50 cm</t>
  </si>
  <si>
    <t>28653326.AR</t>
  </si>
  <si>
    <t>Koleno 90° elektrosvařovací, d 90 mm, PE 100, SDR 11</t>
  </si>
  <si>
    <t>kus</t>
  </si>
  <si>
    <t>POL3_0</t>
  </si>
  <si>
    <t>28653256R</t>
  </si>
  <si>
    <t>Přechodový kus PE-HD/ocel, D 90/DN 80, elektrotvarovka</t>
  </si>
  <si>
    <t>28613215.MR</t>
  </si>
  <si>
    <t>Kohout uzavírací kulový, PE-HD, D 90 PE 100 SDR 11, typ KH</t>
  </si>
  <si>
    <t>28613221R</t>
  </si>
  <si>
    <t>Souprava zemní teleskopická pro kohout KH, D 90, h= 0,7-1,1 m</t>
  </si>
  <si>
    <t>42291357R</t>
  </si>
  <si>
    <t>Poklop litinový čtvercový, plyn, plovoucí, Renko</t>
  </si>
  <si>
    <t>841210010RAB</t>
  </si>
  <si>
    <t>NTL plynovod, ocel, DN 80, izolace bralen, hloubka 0,9 m</t>
  </si>
  <si>
    <t>28314146.AR</t>
  </si>
  <si>
    <t xml:space="preserve">Fólie výstražná žlutá "POZOR PLYN", š. 300 mm </t>
  </si>
  <si>
    <t>899731111R00</t>
  </si>
  <si>
    <t>Vodič signalizační CYY 1,5 mm2</t>
  </si>
  <si>
    <t>723150803R00</t>
  </si>
  <si>
    <t>Demontáž potrubí ocel.hladkého svařovaného D 89, bralen</t>
  </si>
  <si>
    <t>230170002R00</t>
  </si>
  <si>
    <t>Příprava pro zkoušku těsnosti, DN 50 - 80</t>
  </si>
  <si>
    <t>sada</t>
  </si>
  <si>
    <t>230170012R00</t>
  </si>
  <si>
    <t>Zkouška těsnosti potrubí, DN 50 - 80</t>
  </si>
  <si>
    <t>230230017R00</t>
  </si>
  <si>
    <t>Zkouška těsnosti vzduchem 0,1 MPa, DN 80</t>
  </si>
  <si>
    <t>Vedlejší rozpočtové náklady</t>
  </si>
  <si>
    <t>005231010R</t>
  </si>
  <si>
    <t>Revize</t>
  </si>
  <si>
    <t>Soubor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</si>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</sst>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5" x14ac:knownFonts="1">
    <font>
      <sz val="8"/>
      <name val="Trebuchet MS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7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9"/>
      <color indexed="81"/>
      <name val="Tahoma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74">
    <xf numFmtId="0" fontId="0" fillId="0" borderId="0" xfId="0"/>
    <xf numFmtId="0" fontId="1" fillId="0" borderId="0" xfId="0" applyFont="1"/>
    <xf numFmtId="0" fontId="0" fillId="0" borderId="0" xfId="0" applyAlignment="1"/>
    <xf numFmtId="0" fontId="0" fillId="0" borderId="1" xfId="0" applyBorder="1"/>
    <xf numFmtId="0" fontId="0" fillId="0" borderId="5" xfId="0" applyBorder="1"/>
    <xf numFmtId="0" fontId="4" fillId="3" borderId="5" xfId="0" applyFont="1" applyFill="1" applyBorder="1" applyAlignment="1">
      <alignment horizontal="left" vertical="center" indent="1"/>
    </xf>
    <xf numFmtId="49" fontId="5" fillId="3" borderId="0" xfId="0" applyNumberFormat="1" applyFont="1" applyFill="1" applyBorder="1" applyAlignment="1">
      <alignment horizontal="left" vertical="center"/>
    </xf>
    <xf numFmtId="14" fontId="2" fillId="0" borderId="0" xfId="0" applyNumberFormat="1" applyFont="1" applyAlignment="1">
      <alignment horizontal="left"/>
    </xf>
    <xf numFmtId="0" fontId="6" fillId="3" borderId="5" xfId="0" applyFont="1" applyFill="1" applyBorder="1" applyAlignment="1">
      <alignment horizontal="left" vertical="center" indent="1"/>
    </xf>
    <xf numFmtId="0" fontId="1" fillId="3" borderId="0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 indent="1"/>
    </xf>
    <xf numFmtId="0" fontId="6" fillId="3" borderId="10" xfId="0" applyFont="1" applyFill="1" applyBorder="1"/>
    <xf numFmtId="49" fontId="1" fillId="3" borderId="10" xfId="0" applyNumberFormat="1" applyFont="1" applyFill="1" applyBorder="1" applyAlignment="1">
      <alignment horizontal="left" vertical="center"/>
    </xf>
    <xf numFmtId="0" fontId="1" fillId="3" borderId="10" xfId="0" applyFont="1" applyFill="1" applyBorder="1"/>
    <xf numFmtId="0" fontId="1" fillId="3" borderId="10" xfId="0" applyFont="1" applyFill="1" applyBorder="1" applyAlignment="1"/>
    <xf numFmtId="0" fontId="1" fillId="3" borderId="11" xfId="0" applyFont="1" applyFill="1" applyBorder="1" applyAlignment="1"/>
    <xf numFmtId="0" fontId="6" fillId="0" borderId="5" xfId="0" applyFont="1" applyBorder="1" applyAlignment="1">
      <alignment horizontal="left" vertical="center" indent="1"/>
    </xf>
    <xf numFmtId="0" fontId="0" fillId="0" borderId="0" xfId="0" applyBorder="1"/>
    <xf numFmtId="49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0" fillId="0" borderId="8" xfId="0" applyBorder="1" applyAlignment="1"/>
    <xf numFmtId="0" fontId="1" fillId="0" borderId="5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1"/>
    </xf>
    <xf numFmtId="49" fontId="1" fillId="0" borderId="10" xfId="0" applyNumberFormat="1" applyFont="1" applyBorder="1" applyAlignment="1">
      <alignment horizontal="right" vertical="center"/>
    </xf>
    <xf numFmtId="49" fontId="1" fillId="0" borderId="10" xfId="0" applyNumberFormat="1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11" xfId="0" applyBorder="1" applyAlignment="1"/>
    <xf numFmtId="0" fontId="1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1" fillId="0" borderId="0" xfId="0" applyFont="1" applyBorder="1" applyAlignment="1">
      <alignment horizontal="left" vertical="center"/>
    </xf>
    <xf numFmtId="0" fontId="0" fillId="0" borderId="9" xfId="0" applyBorder="1" applyAlignment="1">
      <alignment horizontal="left" indent="1"/>
    </xf>
    <xf numFmtId="0" fontId="1" fillId="0" borderId="10" xfId="0" applyFont="1" applyBorder="1" applyAlignment="1">
      <alignment horizontal="right" vertical="center"/>
    </xf>
    <xf numFmtId="0" fontId="1" fillId="0" borderId="10" xfId="0" applyFont="1" applyFill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/>
    <xf numFmtId="0" fontId="0" fillId="0" borderId="10" xfId="0" applyBorder="1" applyAlignment="1">
      <alignment horizontal="right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49" fontId="1" fillId="4" borderId="10" xfId="0" applyNumberFormat="1" applyFont="1" applyFill="1" applyBorder="1" applyAlignment="1" applyProtection="1">
      <alignment horizontal="right" vertical="center"/>
      <protection locked="0"/>
    </xf>
    <xf numFmtId="0" fontId="6" fillId="0" borderId="10" xfId="0" applyFont="1" applyBorder="1" applyAlignment="1">
      <alignment horizontal="right" vertical="center"/>
    </xf>
    <xf numFmtId="0" fontId="6" fillId="0" borderId="12" xfId="0" applyFont="1" applyBorder="1" applyAlignment="1">
      <alignment horizontal="left" vertical="top" indent="1"/>
    </xf>
    <xf numFmtId="0" fontId="0" fillId="0" borderId="6" xfId="0" applyBorder="1" applyAlignment="1">
      <alignment vertical="top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Border="1" applyAlignment="1">
      <alignment vertical="center"/>
    </xf>
    <xf numFmtId="0" fontId="6" fillId="0" borderId="6" xfId="0" applyFont="1" applyBorder="1" applyAlignment="1">
      <alignment horizontal="right" vertical="center"/>
    </xf>
    <xf numFmtId="0" fontId="0" fillId="0" borderId="7" xfId="0" applyBorder="1" applyAlignment="1"/>
    <xf numFmtId="0" fontId="0" fillId="0" borderId="10" xfId="0" applyBorder="1" applyAlignment="1">
      <alignment horizontal="left"/>
    </xf>
    <xf numFmtId="49" fontId="0" fillId="0" borderId="5" xfId="0" applyNumberFormat="1" applyBorder="1"/>
    <xf numFmtId="49" fontId="0" fillId="0" borderId="13" xfId="0" applyNumberFormat="1" applyBorder="1" applyAlignment="1">
      <alignment horizontal="left" vertical="center" indent="1"/>
    </xf>
    <xf numFmtId="0" fontId="0" fillId="0" borderId="14" xfId="0" applyBorder="1" applyAlignment="1">
      <alignment horizontal="left" vertical="center"/>
    </xf>
    <xf numFmtId="0" fontId="0" fillId="0" borderId="14" xfId="0" applyBorder="1"/>
    <xf numFmtId="0" fontId="1" fillId="0" borderId="13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/>
    <xf numFmtId="0" fontId="0" fillId="0" borderId="13" xfId="0" applyBorder="1" applyAlignment="1">
      <alignment horizontal="left" indent="1"/>
    </xf>
    <xf numFmtId="1" fontId="1" fillId="0" borderId="14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vertical="center" indent="1"/>
    </xf>
    <xf numFmtId="0" fontId="1" fillId="0" borderId="14" xfId="0" applyFont="1" applyBorder="1" applyAlignment="1">
      <alignment vertical="center"/>
    </xf>
    <xf numFmtId="49" fontId="6" fillId="0" borderId="17" xfId="0" applyNumberFormat="1" applyFon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1" fontId="1" fillId="0" borderId="15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/>
    </xf>
    <xf numFmtId="0" fontId="0" fillId="0" borderId="10" xfId="0" applyBorder="1"/>
    <xf numFmtId="1" fontId="1" fillId="0" borderId="18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left" vertical="center" indent="1"/>
    </xf>
    <xf numFmtId="49" fontId="6" fillId="0" borderId="11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 indent="1"/>
    </xf>
    <xf numFmtId="0" fontId="1" fillId="3" borderId="20" xfId="0" applyFont="1" applyFill="1" applyBorder="1" applyAlignment="1">
      <alignment horizontal="left" vertical="center"/>
    </xf>
    <xf numFmtId="0" fontId="0" fillId="3" borderId="20" xfId="0" applyFill="1" applyBorder="1" applyAlignment="1">
      <alignment horizontal="left" vertical="center"/>
    </xf>
    <xf numFmtId="4" fontId="5" fillId="3" borderId="20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0" fontId="0" fillId="3" borderId="20" xfId="0" applyFill="1" applyBorder="1"/>
    <xf numFmtId="49" fontId="1" fillId="3" borderId="21" xfId="0" applyNumberFormat="1" applyFont="1" applyFill="1" applyBorder="1" applyAlignment="1">
      <alignment horizontal="left" vertical="center"/>
    </xf>
    <xf numFmtId="0" fontId="0" fillId="0" borderId="8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" fillId="0" borderId="10" xfId="0" applyFont="1" applyBorder="1" applyAlignment="1">
      <alignment vertical="top"/>
    </xf>
    <xf numFmtId="14" fontId="1" fillId="0" borderId="10" xfId="0" applyNumberFormat="1" applyFont="1" applyBorder="1" applyAlignment="1">
      <alignment horizontal="center" vertical="top"/>
    </xf>
    <xf numFmtId="0" fontId="1" fillId="0" borderId="5" xfId="0" applyFont="1" applyBorder="1"/>
    <xf numFmtId="0" fontId="1" fillId="0" borderId="0" xfId="0" applyFont="1" applyBorder="1"/>
    <xf numFmtId="0" fontId="1" fillId="0" borderId="10" xfId="0" applyFont="1" applyBorder="1"/>
    <xf numFmtId="0" fontId="1" fillId="0" borderId="10" xfId="0" applyFont="1" applyBorder="1" applyAlignment="1"/>
    <xf numFmtId="0" fontId="1" fillId="0" borderId="8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/>
    <xf numFmtId="0" fontId="0" fillId="0" borderId="24" xfId="0" applyBorder="1" applyAlignment="1">
      <alignment horizontal="righ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shrinkToFit="1"/>
    </xf>
    <xf numFmtId="3" fontId="0" fillId="0" borderId="25" xfId="0" applyNumberFormat="1" applyBorder="1"/>
    <xf numFmtId="3" fontId="2" fillId="3" borderId="2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 wrapText="1"/>
    </xf>
    <xf numFmtId="3" fontId="10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/>
    </xf>
    <xf numFmtId="3" fontId="0" fillId="0" borderId="28" xfId="0" applyNumberFormat="1" applyBorder="1" applyAlignment="1"/>
    <xf numFmtId="3" fontId="2" fillId="0" borderId="29" xfId="0" applyNumberFormat="1" applyFont="1" applyBorder="1" applyAlignment="1">
      <alignment horizontal="right" wrapText="1" shrinkToFit="1"/>
    </xf>
    <xf numFmtId="3" fontId="2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0" borderId="29" xfId="0" applyNumberFormat="1" applyBorder="1" applyAlignment="1"/>
    <xf numFmtId="3" fontId="0" fillId="5" borderId="31" xfId="0" applyNumberFormat="1" applyFill="1" applyBorder="1" applyAlignment="1">
      <alignment wrapText="1" shrinkToFit="1"/>
    </xf>
    <xf numFmtId="3" fontId="0" fillId="5" borderId="31" xfId="0" applyNumberFormat="1" applyFill="1" applyBorder="1" applyAlignment="1">
      <alignment shrinkToFit="1"/>
    </xf>
    <xf numFmtId="3" fontId="0" fillId="5" borderId="31" xfId="0" applyNumberFormat="1" applyFill="1" applyBorder="1" applyAlignment="1"/>
    <xf numFmtId="0" fontId="11" fillId="0" borderId="0" xfId="0" applyNumberFormat="1" applyFont="1" applyAlignment="1">
      <alignment wrapText="1"/>
    </xf>
    <xf numFmtId="0" fontId="5" fillId="0" borderId="0" xfId="0" applyFont="1"/>
    <xf numFmtId="0" fontId="12" fillId="0" borderId="25" xfId="0" applyFont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vertical="center"/>
    </xf>
    <xf numFmtId="49" fontId="2" fillId="0" borderId="32" xfId="0" applyNumberFormat="1" applyFont="1" applyBorder="1" applyAlignment="1">
      <alignment vertical="center"/>
    </xf>
    <xf numFmtId="4" fontId="2" fillId="0" borderId="33" xfId="0" applyNumberFormat="1" applyFont="1" applyBorder="1" applyAlignment="1">
      <alignment horizontal="center" vertical="center"/>
    </xf>
    <xf numFmtId="4" fontId="2" fillId="0" borderId="33" xfId="0" applyNumberFormat="1" applyFont="1" applyBorder="1" applyAlignment="1">
      <alignment vertical="center"/>
    </xf>
    <xf numFmtId="49" fontId="2" fillId="0" borderId="25" xfId="0" applyNumberFormat="1" applyFont="1" applyBorder="1" applyAlignment="1">
      <alignment vertical="center"/>
    </xf>
    <xf numFmtId="4" fontId="2" fillId="0" borderId="34" xfId="0" applyNumberFormat="1" applyFont="1" applyBorder="1" applyAlignment="1">
      <alignment horizontal="center" vertical="center"/>
    </xf>
    <xf numFmtId="4" fontId="2" fillId="0" borderId="34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vertical="center"/>
    </xf>
    <xf numFmtId="0" fontId="2" fillId="0" borderId="25" xfId="0" applyFont="1" applyBorder="1"/>
    <xf numFmtId="0" fontId="2" fillId="5" borderId="18" xfId="0" applyFont="1" applyFill="1" applyBorder="1"/>
    <xf numFmtId="0" fontId="2" fillId="5" borderId="10" xfId="0" applyFont="1" applyFill="1" applyBorder="1"/>
    <xf numFmtId="4" fontId="2" fillId="5" borderId="35" xfId="0" applyNumberFormat="1" applyFont="1" applyFill="1" applyBorder="1" applyAlignment="1">
      <alignment horizontal="center"/>
    </xf>
    <xf numFmtId="4" fontId="2" fillId="5" borderId="35" xfId="0" applyNumberFormat="1" applyFont="1" applyFill="1" applyBorder="1" applyAlignment="1"/>
    <xf numFmtId="4" fontId="0" fillId="0" borderId="0" xfId="0" applyNumberFormat="1"/>
    <xf numFmtId="4" fontId="0" fillId="0" borderId="0" xfId="0" applyNumberFormat="1" applyAlignme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36" xfId="0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6" fillId="0" borderId="37" xfId="0" applyFon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6" fillId="0" borderId="40" xfId="0" applyFon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3" borderId="43" xfId="0" applyFill="1" applyBorder="1"/>
    <xf numFmtId="49" fontId="0" fillId="3" borderId="44" xfId="0" applyNumberFormat="1" applyFill="1" applyBorder="1" applyAlignment="1"/>
    <xf numFmtId="49" fontId="0" fillId="3" borderId="44" xfId="0" applyNumberFormat="1" applyFill="1" applyBorder="1"/>
    <xf numFmtId="0" fontId="0" fillId="3" borderId="44" xfId="0" applyFill="1" applyBorder="1"/>
    <xf numFmtId="0" fontId="0" fillId="3" borderId="45" xfId="0" applyFill="1" applyBorder="1"/>
    <xf numFmtId="0" fontId="0" fillId="3" borderId="33" xfId="0" applyFill="1" applyBorder="1"/>
    <xf numFmtId="49" fontId="0" fillId="3" borderId="33" xfId="0" applyNumberFormat="1" applyFill="1" applyBorder="1"/>
    <xf numFmtId="0" fontId="0" fillId="3" borderId="32" xfId="0" applyFill="1" applyBorder="1"/>
    <xf numFmtId="0" fontId="0" fillId="3" borderId="46" xfId="0" applyFill="1" applyBorder="1"/>
    <xf numFmtId="0" fontId="0" fillId="3" borderId="47" xfId="0" applyFill="1" applyBorder="1" applyAlignment="1">
      <alignment wrapText="1"/>
    </xf>
    <xf numFmtId="0" fontId="0" fillId="3" borderId="48" xfId="0" applyFill="1" applyBorder="1" applyAlignment="1">
      <alignment wrapText="1"/>
    </xf>
    <xf numFmtId="0" fontId="0" fillId="3" borderId="49" xfId="0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0" fontId="0" fillId="3" borderId="51" xfId="0" applyFill="1" applyBorder="1" applyAlignment="1">
      <alignment vertical="top"/>
    </xf>
    <xf numFmtId="164" fontId="0" fillId="3" borderId="50" xfId="0" applyNumberFormat="1" applyFill="1" applyBorder="1" applyAlignment="1">
      <alignment vertical="top"/>
    </xf>
    <xf numFmtId="4" fontId="0" fillId="3" borderId="50" xfId="0" applyNumberFormat="1" applyFill="1" applyBorder="1" applyAlignment="1">
      <alignment vertical="top"/>
    </xf>
    <xf numFmtId="0" fontId="0" fillId="3" borderId="50" xfId="0" applyFill="1" applyBorder="1" applyAlignment="1">
      <alignment vertical="top"/>
    </xf>
    <xf numFmtId="0" fontId="13" fillId="0" borderId="25" xfId="0" applyFont="1" applyBorder="1" applyAlignment="1">
      <alignment vertical="top"/>
    </xf>
    <xf numFmtId="0" fontId="13" fillId="0" borderId="25" xfId="0" applyNumberFormat="1" applyFont="1" applyBorder="1" applyAlignment="1">
      <alignment vertical="top"/>
    </xf>
    <xf numFmtId="0" fontId="13" fillId="0" borderId="34" xfId="0" applyNumberFormat="1" applyFont="1" applyBorder="1" applyAlignment="1">
      <alignment horizontal="left" vertical="top" wrapText="1"/>
    </xf>
    <xf numFmtId="0" fontId="13" fillId="0" borderId="52" xfId="0" applyFont="1" applyBorder="1" applyAlignment="1">
      <alignment vertical="top" shrinkToFit="1"/>
    </xf>
    <xf numFmtId="164" fontId="13" fillId="0" borderId="34" xfId="0" applyNumberFormat="1" applyFont="1" applyBorder="1" applyAlignment="1">
      <alignment vertical="top" shrinkToFit="1"/>
    </xf>
    <xf numFmtId="4" fontId="13" fillId="4" borderId="34" xfId="0" applyNumberFormat="1" applyFont="1" applyFill="1" applyBorder="1" applyAlignment="1" applyProtection="1">
      <alignment vertical="top" shrinkToFit="1"/>
      <protection locked="0"/>
    </xf>
    <xf numFmtId="4" fontId="13" fillId="0" borderId="34" xfId="0" applyNumberFormat="1" applyFont="1" applyBorder="1" applyAlignment="1">
      <alignment vertical="top" shrinkToFit="1"/>
    </xf>
    <xf numFmtId="0" fontId="13" fillId="0" borderId="34" xfId="0" applyFont="1" applyBorder="1" applyAlignment="1">
      <alignment vertical="top" shrinkToFit="1"/>
    </xf>
    <xf numFmtId="0" fontId="13" fillId="0" borderId="25" xfId="0" applyFont="1" applyBorder="1" applyAlignment="1">
      <alignment vertical="top" shrinkToFit="1"/>
    </xf>
    <xf numFmtId="0" fontId="13" fillId="0" borderId="0" xfId="0" applyFont="1"/>
    <xf numFmtId="0" fontId="0" fillId="3" borderId="18" xfId="0" applyFill="1" applyBorder="1" applyAlignment="1">
      <alignment vertical="top"/>
    </xf>
    <xf numFmtId="0" fontId="0" fillId="3" borderId="18" xfId="0" applyNumberFormat="1" applyFill="1" applyBorder="1" applyAlignment="1">
      <alignment vertical="top"/>
    </xf>
    <xf numFmtId="0" fontId="0" fillId="3" borderId="35" xfId="0" applyNumberFormat="1" applyFill="1" applyBorder="1" applyAlignment="1">
      <alignment horizontal="left" vertical="top" wrapText="1"/>
    </xf>
    <xf numFmtId="0" fontId="0" fillId="3" borderId="53" xfId="0" applyFill="1" applyBorder="1" applyAlignment="1">
      <alignment vertical="top" shrinkToFit="1"/>
    </xf>
    <xf numFmtId="164" fontId="0" fillId="3" borderId="35" xfId="0" applyNumberFormat="1" applyFill="1" applyBorder="1" applyAlignment="1">
      <alignment vertical="top" shrinkToFit="1"/>
    </xf>
    <xf numFmtId="4" fontId="0" fillId="3" borderId="35" xfId="0" applyNumberFormat="1" applyFill="1" applyBorder="1" applyAlignment="1">
      <alignment vertical="top" shrinkToFit="1"/>
    </xf>
    <xf numFmtId="0" fontId="0" fillId="3" borderId="35" xfId="0" applyFill="1" applyBorder="1" applyAlignment="1">
      <alignment vertical="top" shrinkToFit="1"/>
    </xf>
    <xf numFmtId="0" fontId="0" fillId="3" borderId="18" xfId="0" applyFill="1" applyBorder="1" applyAlignment="1">
      <alignment vertical="top" shrinkToFit="1"/>
    </xf>
    <xf numFmtId="0" fontId="13" fillId="0" borderId="18" xfId="0" applyFont="1" applyBorder="1" applyAlignment="1">
      <alignment vertical="top"/>
    </xf>
    <xf numFmtId="0" fontId="13" fillId="0" borderId="18" xfId="0" applyNumberFormat="1" applyFont="1" applyBorder="1" applyAlignment="1">
      <alignment vertical="top"/>
    </xf>
    <xf numFmtId="0" fontId="13" fillId="0" borderId="35" xfId="0" applyNumberFormat="1" applyFont="1" applyBorder="1" applyAlignment="1">
      <alignment horizontal="left" vertical="top" wrapText="1"/>
    </xf>
    <xf numFmtId="0" fontId="13" fillId="0" borderId="53" xfId="0" applyFont="1" applyBorder="1" applyAlignment="1">
      <alignment vertical="top" shrinkToFit="1"/>
    </xf>
    <xf numFmtId="164" fontId="13" fillId="0" borderId="35" xfId="0" applyNumberFormat="1" applyFont="1" applyBorder="1" applyAlignment="1">
      <alignment vertical="top" shrinkToFit="1"/>
    </xf>
    <xf numFmtId="4" fontId="13" fillId="4" borderId="35" xfId="0" applyNumberFormat="1" applyFont="1" applyFill="1" applyBorder="1" applyAlignment="1" applyProtection="1">
      <alignment vertical="top" shrinkToFit="1"/>
      <protection locked="0"/>
    </xf>
    <xf numFmtId="4" fontId="13" fillId="0" borderId="35" xfId="0" applyNumberFormat="1" applyFont="1" applyBorder="1" applyAlignment="1">
      <alignment vertical="top" shrinkToFit="1"/>
    </xf>
    <xf numFmtId="0" fontId="13" fillId="0" borderId="35" xfId="0" applyFont="1" applyBorder="1" applyAlignment="1">
      <alignment vertical="top" shrinkToFit="1"/>
    </xf>
    <xf numFmtId="0" fontId="13" fillId="0" borderId="18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1" fillId="3" borderId="15" xfId="0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vertical="top"/>
    </xf>
    <xf numFmtId="4" fontId="1" fillId="3" borderId="16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8" fillId="0" borderId="18" xfId="0" applyNumberFormat="1" applyFont="1" applyBorder="1" applyAlignment="1">
      <alignment horizontal="right" vertical="center"/>
    </xf>
    <xf numFmtId="4" fontId="8" fillId="0" borderId="10" xfId="0" applyNumberFormat="1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right" vertical="center"/>
    </xf>
    <xf numFmtId="4" fontId="9" fillId="3" borderId="20" xfId="0" applyNumberFormat="1" applyFont="1" applyFill="1" applyBorder="1" applyAlignment="1">
      <alignment horizontal="right" vertical="center"/>
    </xf>
    <xf numFmtId="4" fontId="8" fillId="0" borderId="15" xfId="0" applyNumberFormat="1" applyFont="1" applyBorder="1" applyAlignment="1">
      <alignment vertical="center"/>
    </xf>
    <xf numFmtId="4" fontId="8" fillId="0" borderId="14" xfId="0" applyNumberFormat="1" applyFont="1" applyBorder="1" applyAlignment="1">
      <alignment vertical="center"/>
    </xf>
    <xf numFmtId="4" fontId="7" fillId="0" borderId="15" xfId="0" applyNumberFormat="1" applyFont="1" applyBorder="1" applyAlignment="1">
      <alignment horizontal="right" vertical="center" indent="1"/>
    </xf>
    <xf numFmtId="4" fontId="7" fillId="0" borderId="17" xfId="0" applyNumberFormat="1" applyFont="1" applyBorder="1" applyAlignment="1">
      <alignment horizontal="right" vertical="center" indent="1"/>
    </xf>
    <xf numFmtId="4" fontId="8" fillId="0" borderId="15" xfId="0" applyNumberFormat="1" applyFont="1" applyBorder="1" applyAlignment="1">
      <alignment horizontal="right" vertical="center" indent="1"/>
    </xf>
    <xf numFmtId="4" fontId="8" fillId="0" borderId="16" xfId="0" applyNumberFormat="1" applyFont="1" applyBorder="1" applyAlignment="1">
      <alignment horizontal="right" vertical="center" indent="1"/>
    </xf>
    <xf numFmtId="2" fontId="9" fillId="3" borderId="20" xfId="0" applyNumberFormat="1" applyFont="1" applyFill="1" applyBorder="1" applyAlignment="1">
      <alignment horizontal="right" vertical="center"/>
    </xf>
    <xf numFmtId="0" fontId="6" fillId="0" borderId="10" xfId="0" applyFont="1" applyBorder="1" applyAlignment="1">
      <alignment horizontal="right" indent="1"/>
    </xf>
    <xf numFmtId="0" fontId="6" fillId="0" borderId="11" xfId="0" applyFont="1" applyBorder="1" applyAlignment="1">
      <alignment horizontal="right" indent="1"/>
    </xf>
    <xf numFmtId="4" fontId="7" fillId="0" borderId="16" xfId="0" applyNumberFormat="1" applyFont="1" applyBorder="1" applyAlignment="1">
      <alignment horizontal="right" vertical="center" indent="1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49" fontId="1" fillId="4" borderId="10" xfId="0" applyNumberFormat="1" applyFont="1" applyFill="1" applyBorder="1" applyAlignment="1" applyProtection="1">
      <alignment horizontal="left" vertical="center"/>
      <protection locked="0"/>
    </xf>
    <xf numFmtId="49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4" fontId="8" fillId="0" borderId="15" xfId="0" applyNumberFormat="1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  <xf numFmtId="4" fontId="8" fillId="0" borderId="17" xfId="0" applyNumberFormat="1" applyFont="1" applyBorder="1" applyAlignment="1">
      <alignment horizontal="right" vertical="center" indent="1"/>
    </xf>
    <xf numFmtId="49" fontId="5" fillId="3" borderId="6" xfId="0" applyNumberFormat="1" applyFont="1" applyFill="1" applyBorder="1" applyAlignment="1">
      <alignment horizontal="center" vertical="center" shrinkToFit="1"/>
    </xf>
    <xf numFmtId="0" fontId="5" fillId="3" borderId="6" xfId="0" applyFont="1" applyFill="1" applyBorder="1" applyAlignment="1">
      <alignment horizontal="center" vertical="center" shrinkToFit="1"/>
    </xf>
    <xf numFmtId="0" fontId="5" fillId="3" borderId="7" xfId="0" applyFont="1" applyFill="1" applyBorder="1" applyAlignment="1">
      <alignment horizontal="center" vertical="center" shrinkToFit="1"/>
    </xf>
    <xf numFmtId="1" fontId="6" fillId="0" borderId="10" xfId="0" applyNumberFormat="1" applyFont="1" applyBorder="1" applyAlignment="1">
      <alignment horizontal="right" indent="1"/>
    </xf>
    <xf numFmtId="49" fontId="1" fillId="4" borderId="6" xfId="0" applyNumberFormat="1" applyFont="1" applyFill="1" applyBorder="1" applyAlignment="1" applyProtection="1">
      <alignment horizontal="left" vertical="center"/>
      <protection locked="0"/>
    </xf>
    <xf numFmtId="3" fontId="0" fillId="0" borderId="14" xfId="0" applyNumberFormat="1" applyBorder="1"/>
    <xf numFmtId="3" fontId="0" fillId="0" borderId="14" xfId="0" applyNumberFormat="1" applyBorder="1" applyAlignment="1">
      <alignment wrapText="1"/>
    </xf>
    <xf numFmtId="3" fontId="0" fillId="5" borderId="28" xfId="0" applyNumberFormat="1" applyFill="1" applyBorder="1"/>
    <xf numFmtId="3" fontId="0" fillId="5" borderId="14" xfId="0" applyNumberFormat="1" applyFill="1" applyBorder="1"/>
    <xf numFmtId="3" fontId="0" fillId="5" borderId="30" xfId="0" applyNumberFormat="1" applyFill="1" applyBorder="1"/>
    <xf numFmtId="0" fontId="0" fillId="0" borderId="0" xfId="0" applyNumberFormat="1" applyAlignment="1">
      <alignment wrapText="1"/>
    </xf>
    <xf numFmtId="0" fontId="12" fillId="3" borderId="33" xfId="0" applyFont="1" applyFill="1" applyBorder="1" applyAlignment="1">
      <alignment horizontal="center" vertical="center" wrapText="1"/>
    </xf>
    <xf numFmtId="4" fontId="2" fillId="0" borderId="33" xfId="0" applyNumberFormat="1" applyFont="1" applyBorder="1" applyAlignment="1">
      <alignment vertical="center"/>
    </xf>
    <xf numFmtId="49" fontId="2" fillId="0" borderId="32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" fontId="2" fillId="0" borderId="35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" fontId="2" fillId="5" borderId="35" xfId="0" applyNumberFormat="1" applyFont="1" applyFill="1" applyBorder="1" applyAlignment="1"/>
    <xf numFmtId="4" fontId="2" fillId="0" borderId="34" xfId="0" applyNumberFormat="1" applyFont="1" applyBorder="1" applyAlignment="1">
      <alignment vertical="center"/>
    </xf>
    <xf numFmtId="49" fontId="2" fillId="0" borderId="25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4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54" xfId="0" applyFill="1" applyBorder="1" applyAlignment="1" applyProtection="1">
      <alignment vertical="top" wrapText="1"/>
      <protection locked="0"/>
    </xf>
    <xf numFmtId="0" fontId="0" fillId="4" borderId="25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5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horizontal="left" vertical="top" wrapText="1"/>
      <protection locked="0"/>
    </xf>
    <xf numFmtId="0" fontId="0" fillId="4" borderId="53" xfId="0" applyFill="1" applyBorder="1" applyAlignment="1" applyProtection="1">
      <alignment vertical="top" wrapText="1"/>
      <protection locked="0"/>
    </xf>
    <xf numFmtId="0" fontId="5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 customBuiltin="1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5" x14ac:dyDescent="0.3"/>
  <sheetData>
    <row r="1" spans="1:7" ht="14.25" x14ac:dyDescent="0.3">
      <c r="A1" s="1" t="s">
        <v>0</v>
      </c>
    </row>
    <row r="2" spans="1:7" ht="57.75" customHeight="1" x14ac:dyDescent="0.3">
      <c r="A2" s="200" t="s">
        <v>1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9999999999998" bottom="0.78749999999999998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7"/>
  <sheetViews>
    <sheetView showGridLines="0" topLeftCell="B3" zoomScaleNormal="100" zoomScaleSheetLayoutView="75" workbookViewId="0">
      <selection activeCell="G26" sqref="G26:I26"/>
    </sheetView>
  </sheetViews>
  <sheetFormatPr defaultColWidth="9.1640625" defaultRowHeight="13.5" x14ac:dyDescent="0.3"/>
  <cols>
    <col min="1" max="1" width="8.5" hidden="1" customWidth="1"/>
    <col min="2" max="2" width="9.33203125" customWidth="1"/>
    <col min="3" max="3" width="7.5" customWidth="1"/>
    <col min="4" max="4" width="13.5" customWidth="1"/>
    <col min="5" max="5" width="12.33203125" customWidth="1"/>
    <col min="6" max="6" width="11.5" customWidth="1"/>
    <col min="7" max="7" width="12.83203125" style="2" customWidth="1"/>
    <col min="8" max="8" width="12.83203125" customWidth="1"/>
    <col min="9" max="9" width="12.83203125" style="2" customWidth="1"/>
    <col min="10" max="10" width="6.83203125" style="2" customWidth="1"/>
    <col min="11" max="11" width="4.33203125" customWidth="1"/>
    <col min="12" max="15" width="10.83203125" customWidth="1"/>
    <col min="52" max="52" width="93.33203125" customWidth="1"/>
  </cols>
  <sheetData>
    <row r="1" spans="1:15" ht="33.75" customHeight="1" x14ac:dyDescent="0.3">
      <c r="A1" s="3" t="s">
        <v>2</v>
      </c>
      <c r="B1" s="201" t="s">
        <v>3</v>
      </c>
      <c r="C1" s="202"/>
      <c r="D1" s="202"/>
      <c r="E1" s="202"/>
      <c r="F1" s="202"/>
      <c r="G1" s="202"/>
      <c r="H1" s="202"/>
      <c r="I1" s="202"/>
      <c r="J1" s="203"/>
    </row>
    <row r="2" spans="1:15" ht="23.25" customHeight="1" x14ac:dyDescent="0.3">
      <c r="A2" s="4"/>
      <c r="B2" s="5" t="s">
        <v>4</v>
      </c>
      <c r="C2" s="6"/>
      <c r="D2" s="227" t="s">
        <v>5</v>
      </c>
      <c r="E2" s="228"/>
      <c r="F2" s="228"/>
      <c r="G2" s="228"/>
      <c r="H2" s="228"/>
      <c r="I2" s="228"/>
      <c r="J2" s="229"/>
      <c r="O2" s="7"/>
    </row>
    <row r="3" spans="1:15" ht="23.25" customHeight="1" x14ac:dyDescent="0.3">
      <c r="A3" s="4"/>
      <c r="B3" s="8" t="s">
        <v>6</v>
      </c>
      <c r="C3" s="9"/>
      <c r="D3" s="220" t="s">
        <v>7</v>
      </c>
      <c r="E3" s="221"/>
      <c r="F3" s="221"/>
      <c r="G3" s="221"/>
      <c r="H3" s="221"/>
      <c r="I3" s="221"/>
      <c r="J3" s="222"/>
    </row>
    <row r="4" spans="1:15" ht="23.25" hidden="1" customHeight="1" x14ac:dyDescent="0.3">
      <c r="A4" s="4"/>
      <c r="B4" s="10" t="s">
        <v>8</v>
      </c>
      <c r="C4" s="11"/>
      <c r="D4" s="12"/>
      <c r="E4" s="12"/>
      <c r="F4" s="13"/>
      <c r="G4" s="14"/>
      <c r="H4" s="13"/>
      <c r="I4" s="14"/>
      <c r="J4" s="15"/>
    </row>
    <row r="5" spans="1:15" ht="24" customHeight="1" x14ac:dyDescent="0.3">
      <c r="A5" s="4"/>
      <c r="B5" s="16" t="s">
        <v>9</v>
      </c>
      <c r="C5" s="17"/>
      <c r="D5" s="18" t="s">
        <v>10</v>
      </c>
      <c r="E5" s="19"/>
      <c r="F5" s="19"/>
      <c r="G5" s="19"/>
      <c r="H5" s="20" t="s">
        <v>11</v>
      </c>
      <c r="I5" s="18" t="s">
        <v>12</v>
      </c>
      <c r="J5" s="21"/>
    </row>
    <row r="6" spans="1:15" ht="15.75" customHeight="1" x14ac:dyDescent="0.3">
      <c r="A6" s="4"/>
      <c r="B6" s="22"/>
      <c r="C6" s="19"/>
      <c r="D6" s="18" t="s">
        <v>13</v>
      </c>
      <c r="E6" s="19"/>
      <c r="F6" s="19"/>
      <c r="G6" s="19"/>
      <c r="H6" s="20" t="s">
        <v>14</v>
      </c>
      <c r="I6" s="18" t="s">
        <v>15</v>
      </c>
      <c r="J6" s="21"/>
    </row>
    <row r="7" spans="1:15" ht="15.75" customHeight="1" x14ac:dyDescent="0.3">
      <c r="A7" s="4"/>
      <c r="B7" s="23"/>
      <c r="C7" s="24" t="s">
        <v>16</v>
      </c>
      <c r="D7" s="25" t="s">
        <v>17</v>
      </c>
      <c r="E7" s="26"/>
      <c r="F7" s="26"/>
      <c r="G7" s="26"/>
      <c r="H7" s="27"/>
      <c r="I7" s="26"/>
      <c r="J7" s="28"/>
    </row>
    <row r="8" spans="1:15" ht="24" hidden="1" customHeight="1" x14ac:dyDescent="0.3">
      <c r="A8" s="4"/>
      <c r="B8" s="16" t="s">
        <v>18</v>
      </c>
      <c r="C8" s="17"/>
      <c r="D8" s="29"/>
      <c r="E8" s="17"/>
      <c r="F8" s="17"/>
      <c r="G8" s="30"/>
      <c r="H8" s="20" t="s">
        <v>11</v>
      </c>
      <c r="I8" s="31"/>
      <c r="J8" s="21"/>
    </row>
    <row r="9" spans="1:15" ht="15.75" hidden="1" customHeight="1" x14ac:dyDescent="0.3">
      <c r="A9" s="4"/>
      <c r="B9" s="4"/>
      <c r="C9" s="17"/>
      <c r="D9" s="29"/>
      <c r="E9" s="17"/>
      <c r="F9" s="17"/>
      <c r="G9" s="30"/>
      <c r="H9" s="20" t="s">
        <v>14</v>
      </c>
      <c r="I9" s="31"/>
      <c r="J9" s="21"/>
    </row>
    <row r="10" spans="1:15" ht="15.75" hidden="1" customHeight="1" x14ac:dyDescent="0.3">
      <c r="A10" s="4"/>
      <c r="B10" s="32"/>
      <c r="C10" s="33"/>
      <c r="D10" s="34"/>
      <c r="E10" s="35"/>
      <c r="F10" s="35"/>
      <c r="G10" s="36"/>
      <c r="H10" s="36"/>
      <c r="I10" s="37"/>
      <c r="J10" s="28"/>
    </row>
    <row r="11" spans="1:15" ht="24" customHeight="1" x14ac:dyDescent="0.3">
      <c r="A11" s="4"/>
      <c r="B11" s="16" t="s">
        <v>19</v>
      </c>
      <c r="C11" s="17"/>
      <c r="D11" s="231" t="s">
        <v>20</v>
      </c>
      <c r="E11" s="231"/>
      <c r="F11" s="231"/>
      <c r="G11" s="231"/>
      <c r="H11" s="20" t="s">
        <v>11</v>
      </c>
      <c r="I11" s="38" t="s">
        <v>21</v>
      </c>
      <c r="J11" s="21"/>
    </row>
    <row r="12" spans="1:15" ht="15.75" customHeight="1" x14ac:dyDescent="0.3">
      <c r="A12" s="4"/>
      <c r="B12" s="22"/>
      <c r="C12" s="19"/>
      <c r="D12" s="218" t="s">
        <v>22</v>
      </c>
      <c r="E12" s="218"/>
      <c r="F12" s="218"/>
      <c r="G12" s="218"/>
      <c r="H12" s="20" t="s">
        <v>14</v>
      </c>
      <c r="I12" s="38" t="s">
        <v>23</v>
      </c>
      <c r="J12" s="21"/>
    </row>
    <row r="13" spans="1:15" ht="15.75" customHeight="1" x14ac:dyDescent="0.3">
      <c r="A13" s="4"/>
      <c r="B13" s="23"/>
      <c r="C13" s="39" t="s">
        <v>24</v>
      </c>
      <c r="D13" s="219" t="s">
        <v>25</v>
      </c>
      <c r="E13" s="219"/>
      <c r="F13" s="219"/>
      <c r="G13" s="219"/>
      <c r="H13" s="40"/>
      <c r="I13" s="26"/>
      <c r="J13" s="28"/>
    </row>
    <row r="14" spans="1:15" ht="24" hidden="1" customHeight="1" x14ac:dyDescent="0.3">
      <c r="A14" s="4"/>
      <c r="B14" s="41" t="s">
        <v>26</v>
      </c>
      <c r="C14" s="42"/>
      <c r="D14" s="43" t="s">
        <v>27</v>
      </c>
      <c r="E14" s="44"/>
      <c r="F14" s="44"/>
      <c r="G14" s="44"/>
      <c r="H14" s="45"/>
      <c r="I14" s="44"/>
      <c r="J14" s="46"/>
    </row>
    <row r="15" spans="1:15" ht="32.25" customHeight="1" x14ac:dyDescent="0.3">
      <c r="A15" s="4"/>
      <c r="B15" s="32" t="s">
        <v>28</v>
      </c>
      <c r="C15" s="47"/>
      <c r="D15" s="36"/>
      <c r="E15" s="230" t="s">
        <v>29</v>
      </c>
      <c r="F15" s="230"/>
      <c r="G15" s="215" t="s">
        <v>30</v>
      </c>
      <c r="H15" s="215"/>
      <c r="I15" s="215" t="s">
        <v>31</v>
      </c>
      <c r="J15" s="216"/>
    </row>
    <row r="16" spans="1:15" ht="23.25" customHeight="1" x14ac:dyDescent="0.3">
      <c r="A16" s="48" t="s">
        <v>32</v>
      </c>
      <c r="B16" s="49" t="s">
        <v>32</v>
      </c>
      <c r="C16" s="50"/>
      <c r="D16" s="51"/>
      <c r="E16" s="210">
        <f>SUMIF(F49:F53,A16,G49:G53)+SUMIF(F49:F53,"PSU",G49:G53)</f>
        <v>0</v>
      </c>
      <c r="F16" s="217"/>
      <c r="G16" s="210">
        <f>SUMIF(F49:F53,A16,H49:H53)+SUMIF(F49:F53,"PSU",H49:H53)</f>
        <v>0</v>
      </c>
      <c r="H16" s="217"/>
      <c r="I16" s="210">
        <f>SUMIF(F49:F53,A16,I49:I53)+SUMIF(F49:F53,"PSU",I49:I53)</f>
        <v>0</v>
      </c>
      <c r="J16" s="211"/>
    </row>
    <row r="17" spans="1:10" ht="23.25" customHeight="1" x14ac:dyDescent="0.3">
      <c r="A17" s="48" t="s">
        <v>33</v>
      </c>
      <c r="B17" s="49" t="s">
        <v>33</v>
      </c>
      <c r="C17" s="50"/>
      <c r="D17" s="51"/>
      <c r="E17" s="210">
        <f>SUMIF(F49:F53,A17,G49:G53)</f>
        <v>0</v>
      </c>
      <c r="F17" s="217"/>
      <c r="G17" s="210">
        <f>SUMIF(F49:F53,A17,H49:H53)</f>
        <v>0</v>
      </c>
      <c r="H17" s="217"/>
      <c r="I17" s="210">
        <f>SUMIF(F49:F53,A17,I49:I53)</f>
        <v>0</v>
      </c>
      <c r="J17" s="211"/>
    </row>
    <row r="18" spans="1:10" ht="23.25" customHeight="1" x14ac:dyDescent="0.3">
      <c r="A18" s="48" t="s">
        <v>34</v>
      </c>
      <c r="B18" s="49" t="s">
        <v>34</v>
      </c>
      <c r="C18" s="50"/>
      <c r="D18" s="51"/>
      <c r="E18" s="210">
        <f>SUMIF(F49:F53,A18,G49:G53)</f>
        <v>0</v>
      </c>
      <c r="F18" s="217"/>
      <c r="G18" s="210">
        <f>SUMIF(F49:F53,A18,H49:H53)</f>
        <v>0</v>
      </c>
      <c r="H18" s="217"/>
      <c r="I18" s="210">
        <f>SUMIF(F49:F53,A18,I49:I53)</f>
        <v>0</v>
      </c>
      <c r="J18" s="211"/>
    </row>
    <row r="19" spans="1:10" ht="23.25" customHeight="1" x14ac:dyDescent="0.3">
      <c r="A19" s="48" t="s">
        <v>35</v>
      </c>
      <c r="B19" s="49" t="s">
        <v>36</v>
      </c>
      <c r="C19" s="50"/>
      <c r="D19" s="51"/>
      <c r="E19" s="210">
        <f>SUMIF(F49:F53,A19,G49:G53)</f>
        <v>0</v>
      </c>
      <c r="F19" s="217"/>
      <c r="G19" s="210">
        <f>SUMIF(F49:F53,A19,H49:H53)</f>
        <v>0</v>
      </c>
      <c r="H19" s="217"/>
      <c r="I19" s="210">
        <f>SUMIF(F49:F53,A19,I49:I53)</f>
        <v>0</v>
      </c>
      <c r="J19" s="211"/>
    </row>
    <row r="20" spans="1:10" ht="23.25" customHeight="1" x14ac:dyDescent="0.3">
      <c r="A20" s="48" t="s">
        <v>37</v>
      </c>
      <c r="B20" s="49" t="s">
        <v>38</v>
      </c>
      <c r="C20" s="50"/>
      <c r="D20" s="51"/>
      <c r="E20" s="210">
        <f>SUMIF(F49:F53,A20,G49:G53)</f>
        <v>0</v>
      </c>
      <c r="F20" s="217"/>
      <c r="G20" s="210">
        <f>SUMIF(F49:F53,A20,H49:H53)</f>
        <v>0</v>
      </c>
      <c r="H20" s="217"/>
      <c r="I20" s="210">
        <f>SUMIF(F49:F53,A20,I49:I53)</f>
        <v>0</v>
      </c>
      <c r="J20" s="211"/>
    </row>
    <row r="21" spans="1:10" ht="23.25" customHeight="1" x14ac:dyDescent="0.3">
      <c r="A21" s="4"/>
      <c r="B21" s="52" t="s">
        <v>31</v>
      </c>
      <c r="C21" s="53"/>
      <c r="D21" s="54"/>
      <c r="E21" s="212">
        <f>SUM(E16:F20)</f>
        <v>0</v>
      </c>
      <c r="F21" s="213"/>
      <c r="G21" s="212">
        <f>SUM(G16:H20)</f>
        <v>0</v>
      </c>
      <c r="H21" s="213"/>
      <c r="I21" s="212">
        <v>50799.98</v>
      </c>
      <c r="J21" s="226"/>
    </row>
    <row r="22" spans="1:10" ht="33" customHeight="1" x14ac:dyDescent="0.3">
      <c r="A22" s="4"/>
      <c r="B22" s="55" t="s">
        <v>39</v>
      </c>
      <c r="C22" s="50"/>
      <c r="D22" s="51"/>
      <c r="E22" s="56"/>
      <c r="F22" s="57"/>
      <c r="G22" s="58"/>
      <c r="H22" s="58"/>
      <c r="I22" s="58"/>
      <c r="J22" s="59"/>
    </row>
    <row r="23" spans="1:10" ht="23.25" customHeight="1" x14ac:dyDescent="0.3">
      <c r="A23" s="4"/>
      <c r="B23" s="60" t="s">
        <v>40</v>
      </c>
      <c r="C23" s="50"/>
      <c r="D23" s="51"/>
      <c r="E23" s="61">
        <v>15</v>
      </c>
      <c r="F23" s="57" t="s">
        <v>41</v>
      </c>
      <c r="G23" s="208">
        <f>ZakladDPHSniVypocet</f>
        <v>0</v>
      </c>
      <c r="H23" s="209"/>
      <c r="I23" s="209"/>
      <c r="J23" s="59" t="str">
        <f t="shared" ref="J23:J28" si="0">Mena</f>
        <v>CZK</v>
      </c>
    </row>
    <row r="24" spans="1:10" ht="23.25" customHeight="1" x14ac:dyDescent="0.3">
      <c r="A24" s="4"/>
      <c r="B24" s="60" t="s">
        <v>42</v>
      </c>
      <c r="C24" s="50"/>
      <c r="D24" s="51"/>
      <c r="E24" s="61">
        <f>SazbaDPH1</f>
        <v>15</v>
      </c>
      <c r="F24" s="57" t="s">
        <v>41</v>
      </c>
      <c r="G24" s="224">
        <f>ZakladDPHSni*SazbaDPH1/100</f>
        <v>0</v>
      </c>
      <c r="H24" s="225"/>
      <c r="I24" s="225"/>
      <c r="J24" s="59" t="str">
        <f t="shared" si="0"/>
        <v>CZK</v>
      </c>
    </row>
    <row r="25" spans="1:10" ht="23.25" customHeight="1" x14ac:dyDescent="0.3">
      <c r="A25" s="4"/>
      <c r="B25" s="60" t="s">
        <v>43</v>
      </c>
      <c r="C25" s="50"/>
      <c r="D25" s="51"/>
      <c r="E25" s="61">
        <v>21</v>
      </c>
      <c r="F25" s="57" t="s">
        <v>41</v>
      </c>
      <c r="G25" s="208">
        <v>50799.98</v>
      </c>
      <c r="H25" s="209"/>
      <c r="I25" s="209"/>
      <c r="J25" s="59" t="str">
        <f t="shared" si="0"/>
        <v>CZK</v>
      </c>
    </row>
    <row r="26" spans="1:10" ht="23.25" customHeight="1" x14ac:dyDescent="0.3">
      <c r="A26" s="4"/>
      <c r="B26" s="62" t="s">
        <v>44</v>
      </c>
      <c r="C26" s="63"/>
      <c r="D26" s="64"/>
      <c r="E26" s="65">
        <f>SazbaDPH2</f>
        <v>21</v>
      </c>
      <c r="F26" s="66" t="s">
        <v>41</v>
      </c>
      <c r="G26" s="204">
        <f>ZakladDPHZakl*SazbaDPH2/100</f>
        <v>10667.995800000001</v>
      </c>
      <c r="H26" s="205"/>
      <c r="I26" s="205"/>
      <c r="J26" s="67" t="str">
        <f t="shared" si="0"/>
        <v>CZK</v>
      </c>
    </row>
    <row r="27" spans="1:10" ht="23.25" customHeight="1" thickBot="1" x14ac:dyDescent="0.35">
      <c r="A27" s="4"/>
      <c r="B27" s="68" t="s">
        <v>45</v>
      </c>
      <c r="C27" s="69"/>
      <c r="D27" s="70"/>
      <c r="E27" s="69"/>
      <c r="F27" s="71"/>
      <c r="G27" s="206">
        <f>0</f>
        <v>0</v>
      </c>
      <c r="H27" s="206"/>
      <c r="I27" s="206"/>
      <c r="J27" s="72" t="str">
        <f t="shared" si="0"/>
        <v>CZK</v>
      </c>
    </row>
    <row r="28" spans="1:10" ht="27.75" hidden="1" customHeight="1" thickBot="1" x14ac:dyDescent="0.35">
      <c r="A28" s="4"/>
      <c r="B28" s="73" t="s">
        <v>46</v>
      </c>
      <c r="C28" s="74"/>
      <c r="D28" s="74"/>
      <c r="E28" s="75"/>
      <c r="F28" s="76"/>
      <c r="G28" s="214">
        <f>ZakladDPHSniVypocet+ZakladDPHZaklVypocet</f>
        <v>0</v>
      </c>
      <c r="H28" s="214"/>
      <c r="I28" s="214"/>
      <c r="J28" s="77" t="str">
        <f t="shared" si="0"/>
        <v>CZK</v>
      </c>
    </row>
    <row r="29" spans="1:10" ht="27.75" customHeight="1" thickBot="1" x14ac:dyDescent="0.35">
      <c r="A29" s="4"/>
      <c r="B29" s="73" t="s">
        <v>47</v>
      </c>
      <c r="C29" s="78"/>
      <c r="D29" s="78"/>
      <c r="E29" s="78"/>
      <c r="F29" s="78"/>
      <c r="G29" s="207">
        <f>ZakladDPHSni+DPHSni+ZakladDPHZakl+DPHZakl+Zaokrouhleni</f>
        <v>61467.9758</v>
      </c>
      <c r="H29" s="207"/>
      <c r="I29" s="207"/>
      <c r="J29" s="79" t="s">
        <v>48</v>
      </c>
    </row>
    <row r="30" spans="1:10" ht="12.75" customHeight="1" x14ac:dyDescent="0.3">
      <c r="A30" s="4"/>
      <c r="B30" s="4"/>
      <c r="C30" s="17"/>
      <c r="D30" s="17"/>
      <c r="E30" s="17"/>
      <c r="F30" s="17"/>
      <c r="G30" s="30"/>
      <c r="H30" s="17"/>
      <c r="I30" s="30"/>
      <c r="J30" s="80"/>
    </row>
    <row r="31" spans="1:10" ht="30" customHeight="1" x14ac:dyDescent="0.3">
      <c r="A31" s="4"/>
      <c r="B31" s="4"/>
      <c r="C31" s="17"/>
      <c r="D31" s="17"/>
      <c r="E31" s="17"/>
      <c r="F31" s="17"/>
      <c r="G31" s="30"/>
      <c r="H31" s="17"/>
      <c r="I31" s="30"/>
      <c r="J31" s="80"/>
    </row>
    <row r="32" spans="1:10" ht="18.75" customHeight="1" x14ac:dyDescent="0.3">
      <c r="A32" s="4"/>
      <c r="B32" s="81"/>
      <c r="C32" s="82" t="s">
        <v>49</v>
      </c>
      <c r="D32" s="83" t="s">
        <v>50</v>
      </c>
      <c r="E32" s="83"/>
      <c r="F32" s="82" t="s">
        <v>51</v>
      </c>
      <c r="G32" s="83"/>
      <c r="H32" s="84">
        <v>43979</v>
      </c>
      <c r="I32" s="83"/>
      <c r="J32" s="80"/>
    </row>
    <row r="33" spans="1:52" ht="47.25" customHeight="1" x14ac:dyDescent="0.3">
      <c r="A33" s="4"/>
      <c r="B33" s="4"/>
      <c r="C33" s="17"/>
      <c r="D33" s="17"/>
      <c r="E33" s="17"/>
      <c r="F33" s="17"/>
      <c r="G33" s="30"/>
      <c r="H33" s="17"/>
      <c r="I33" s="30"/>
      <c r="J33" s="80"/>
    </row>
    <row r="34" spans="1:52" s="1" customFormat="1" ht="18.75" customHeight="1" x14ac:dyDescent="0.2">
      <c r="A34" s="85"/>
      <c r="B34" s="85"/>
      <c r="C34" s="86"/>
      <c r="D34" s="87"/>
      <c r="E34" s="87"/>
      <c r="F34" s="86"/>
      <c r="G34" s="88"/>
      <c r="H34" s="87"/>
      <c r="I34" s="88"/>
      <c r="J34" s="89"/>
    </row>
    <row r="35" spans="1:52" ht="12.75" customHeight="1" x14ac:dyDescent="0.3">
      <c r="A35" s="4"/>
      <c r="B35" s="4"/>
      <c r="C35" s="17"/>
      <c r="D35" s="223" t="s">
        <v>52</v>
      </c>
      <c r="E35" s="223"/>
      <c r="F35" s="17"/>
      <c r="G35" s="30"/>
      <c r="H35" s="90" t="s">
        <v>53</v>
      </c>
      <c r="I35" s="30"/>
      <c r="J35" s="80"/>
    </row>
    <row r="36" spans="1:52" ht="13.5" customHeight="1" thickBot="1" x14ac:dyDescent="0.35">
      <c r="A36" s="91"/>
      <c r="B36" s="91"/>
      <c r="C36" s="92"/>
      <c r="D36" s="92"/>
      <c r="E36" s="92"/>
      <c r="F36" s="92"/>
      <c r="G36" s="93"/>
      <c r="H36" s="92"/>
      <c r="I36" s="93"/>
      <c r="J36" s="94"/>
    </row>
    <row r="37" spans="1:52" ht="27" hidden="1" customHeight="1" x14ac:dyDescent="0.3">
      <c r="B37" s="95" t="s">
        <v>54</v>
      </c>
      <c r="C37" s="96"/>
      <c r="D37" s="96"/>
      <c r="E37" s="96"/>
      <c r="F37" s="97"/>
      <c r="G37" s="97"/>
      <c r="H37" s="97"/>
      <c r="I37" s="97"/>
      <c r="J37" s="96"/>
    </row>
    <row r="38" spans="1:52" ht="25.5" hidden="1" customHeight="1" x14ac:dyDescent="0.3">
      <c r="A38" s="98" t="s">
        <v>55</v>
      </c>
      <c r="B38" s="99" t="s">
        <v>56</v>
      </c>
      <c r="C38" s="100" t="s">
        <v>57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58</v>
      </c>
      <c r="I38" s="103" t="s">
        <v>59</v>
      </c>
      <c r="J38" s="104" t="s">
        <v>41</v>
      </c>
    </row>
    <row r="39" spans="1:52" ht="25.5" hidden="1" customHeight="1" x14ac:dyDescent="0.3">
      <c r="A39" s="98">
        <v>0</v>
      </c>
      <c r="B39" s="105" t="s">
        <v>60</v>
      </c>
      <c r="C39" s="232" t="s">
        <v>5</v>
      </c>
      <c r="D39" s="233"/>
      <c r="E39" s="233"/>
      <c r="F39" s="106">
        <f>'Rozpočet Pol'!AC32</f>
        <v>0</v>
      </c>
      <c r="G39" s="107">
        <f>'Rozpočet Pol'!AD32</f>
        <v>0</v>
      </c>
      <c r="H39" s="108">
        <f>(F39*SazbaDPH1/100)+(G39*SazbaDPH2/100)</f>
        <v>0</v>
      </c>
      <c r="I39" s="108">
        <f>F39+G39+H39</f>
        <v>0</v>
      </c>
      <c r="J39" s="109" t="str">
        <f>IF(CenaCelkemVypocet=0,"",I39/CenaCelkemVypocet*100)</f>
        <v/>
      </c>
    </row>
    <row r="40" spans="1:52" ht="25.5" hidden="1" customHeight="1" x14ac:dyDescent="0.3">
      <c r="A40" s="98"/>
      <c r="B40" s="234" t="s">
        <v>61</v>
      </c>
      <c r="C40" s="235"/>
      <c r="D40" s="235"/>
      <c r="E40" s="236"/>
      <c r="F40" s="110">
        <f>SUMIF(A39,"=1",F39)</f>
        <v>0</v>
      </c>
      <c r="G40" s="111">
        <f>SUMIF(A39,"=1",G39)</f>
        <v>0</v>
      </c>
      <c r="H40" s="111">
        <f>SUMIF(A39,"=1",H39)</f>
        <v>0</v>
      </c>
      <c r="I40" s="111">
        <f>SUMIF(A39,"=1",I39)</f>
        <v>0</v>
      </c>
      <c r="J40" s="112">
        <f>SUMIF(A39,"=1",J39)</f>
        <v>0</v>
      </c>
    </row>
    <row r="42" spans="1:52" x14ac:dyDescent="0.3">
      <c r="B42" t="s">
        <v>62</v>
      </c>
    </row>
    <row r="43" spans="1:52" ht="14.25" x14ac:dyDescent="0.3">
      <c r="B43" s="237" t="s">
        <v>63</v>
      </c>
      <c r="C43" s="237"/>
      <c r="D43" s="237"/>
      <c r="E43" s="237"/>
      <c r="F43" s="237"/>
      <c r="G43" s="237"/>
      <c r="H43" s="237"/>
      <c r="I43" s="237"/>
      <c r="J43" s="237"/>
      <c r="AZ43" s="113" t="str">
        <f>B43</f>
        <v>SO 08 Zkrácení NTL plynovodní přípojky</v>
      </c>
    </row>
    <row r="46" spans="1:52" ht="16.5" x14ac:dyDescent="0.3">
      <c r="B46" s="114" t="s">
        <v>64</v>
      </c>
    </row>
    <row r="48" spans="1:52" ht="25.5" customHeight="1" x14ac:dyDescent="0.3">
      <c r="A48" s="115"/>
      <c r="B48" s="116" t="s">
        <v>56</v>
      </c>
      <c r="C48" s="116" t="s">
        <v>57</v>
      </c>
      <c r="D48" s="117"/>
      <c r="E48" s="117"/>
      <c r="F48" s="118" t="s">
        <v>65</v>
      </c>
      <c r="G48" s="118" t="s">
        <v>29</v>
      </c>
      <c r="H48" s="118" t="s">
        <v>30</v>
      </c>
      <c r="I48" s="238" t="s">
        <v>31</v>
      </c>
      <c r="J48" s="238"/>
    </row>
    <row r="49" spans="1:10" ht="25.5" customHeight="1" x14ac:dyDescent="0.3">
      <c r="A49" s="119"/>
      <c r="B49" s="120" t="s">
        <v>66</v>
      </c>
      <c r="C49" s="240" t="s">
        <v>67</v>
      </c>
      <c r="D49" s="241"/>
      <c r="E49" s="241"/>
      <c r="F49" s="121" t="s">
        <v>32</v>
      </c>
      <c r="G49" s="122">
        <f>'Rozpočet Pol'!I8</f>
        <v>0</v>
      </c>
      <c r="H49" s="122">
        <f>'Rozpočet Pol'!K8</f>
        <v>0</v>
      </c>
      <c r="I49" s="239"/>
      <c r="J49" s="239"/>
    </row>
    <row r="50" spans="1:10" ht="25.5" customHeight="1" x14ac:dyDescent="0.3">
      <c r="A50" s="119"/>
      <c r="B50" s="123" t="s">
        <v>68</v>
      </c>
      <c r="C50" s="247" t="s">
        <v>69</v>
      </c>
      <c r="D50" s="248"/>
      <c r="E50" s="248"/>
      <c r="F50" s="124" t="s">
        <v>32</v>
      </c>
      <c r="G50" s="125">
        <f>'Rozpočet Pol'!I11</f>
        <v>0</v>
      </c>
      <c r="H50" s="125">
        <f>'Rozpočet Pol'!K11</f>
        <v>0</v>
      </c>
      <c r="I50" s="246"/>
      <c r="J50" s="246"/>
    </row>
    <row r="51" spans="1:10" ht="25.5" customHeight="1" x14ac:dyDescent="0.3">
      <c r="A51" s="119"/>
      <c r="B51" s="123" t="s">
        <v>70</v>
      </c>
      <c r="C51" s="247" t="s">
        <v>71</v>
      </c>
      <c r="D51" s="248"/>
      <c r="E51" s="248"/>
      <c r="F51" s="124" t="s">
        <v>33</v>
      </c>
      <c r="G51" s="125">
        <f>'Rozpočet Pol'!I22</f>
        <v>0</v>
      </c>
      <c r="H51" s="125">
        <f>'Rozpočet Pol'!K22</f>
        <v>0</v>
      </c>
      <c r="I51" s="246"/>
      <c r="J51" s="246"/>
    </row>
    <row r="52" spans="1:10" ht="25.5" customHeight="1" x14ac:dyDescent="0.3">
      <c r="A52" s="119"/>
      <c r="B52" s="123" t="s">
        <v>72</v>
      </c>
      <c r="C52" s="247" t="s">
        <v>73</v>
      </c>
      <c r="D52" s="248"/>
      <c r="E52" s="248"/>
      <c r="F52" s="124" t="s">
        <v>34</v>
      </c>
      <c r="G52" s="125">
        <f>'Rozpočet Pol'!I24</f>
        <v>0</v>
      </c>
      <c r="H52" s="125">
        <f>'Rozpočet Pol'!K24</f>
        <v>0</v>
      </c>
      <c r="I52" s="246"/>
      <c r="J52" s="246"/>
    </row>
    <row r="53" spans="1:10" ht="25.5" customHeight="1" x14ac:dyDescent="0.3">
      <c r="A53" s="119"/>
      <c r="B53" s="126" t="s">
        <v>35</v>
      </c>
      <c r="C53" s="243" t="s">
        <v>36</v>
      </c>
      <c r="D53" s="244"/>
      <c r="E53" s="244"/>
      <c r="F53" s="127" t="s">
        <v>35</v>
      </c>
      <c r="G53" s="128">
        <f>'Rozpočet Pol'!I28</f>
        <v>0</v>
      </c>
      <c r="H53" s="128">
        <f>'Rozpočet Pol'!K28</f>
        <v>0</v>
      </c>
      <c r="I53" s="242"/>
      <c r="J53" s="242"/>
    </row>
    <row r="54" spans="1:10" ht="25.5" customHeight="1" x14ac:dyDescent="0.3">
      <c r="A54" s="129"/>
      <c r="B54" s="130" t="s">
        <v>59</v>
      </c>
      <c r="C54" s="130"/>
      <c r="D54" s="131"/>
      <c r="E54" s="131"/>
      <c r="F54" s="132"/>
      <c r="G54" s="133">
        <f>SUM(G49:G53)</f>
        <v>0</v>
      </c>
      <c r="H54" s="133">
        <f>SUM(H49:H53)</f>
        <v>0</v>
      </c>
      <c r="I54" s="245">
        <f>SUM(I49:I53)</f>
        <v>0</v>
      </c>
      <c r="J54" s="245"/>
    </row>
    <row r="55" spans="1:10" x14ac:dyDescent="0.3">
      <c r="F55" s="134"/>
      <c r="G55" s="135"/>
      <c r="H55" s="134"/>
      <c r="I55" s="135"/>
      <c r="J55" s="135"/>
    </row>
    <row r="56" spans="1:10" x14ac:dyDescent="0.3">
      <c r="F56" s="134"/>
      <c r="G56" s="135"/>
      <c r="H56" s="134"/>
      <c r="I56" s="135"/>
      <c r="J56" s="135"/>
    </row>
    <row r="57" spans="1:10" x14ac:dyDescent="0.3">
      <c r="F57" s="134"/>
      <c r="G57" s="135"/>
      <c r="H57" s="134"/>
      <c r="I57" s="135"/>
      <c r="J57" s="135"/>
    </row>
  </sheetData>
  <mergeCells count="50">
    <mergeCell ref="I53:J53"/>
    <mergeCell ref="C53:E53"/>
    <mergeCell ref="I54:J54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ageMargins left="0.39374999999999999" right="0.1965278" top="0.59027779999999996" bottom="0.39374999999999999" header="0" footer="0.1965278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3.5" x14ac:dyDescent="0.3"/>
  <cols>
    <col min="1" max="1" width="4.33203125" style="136" customWidth="1"/>
    <col min="2" max="2" width="14.5" style="136" customWidth="1"/>
    <col min="3" max="3" width="38.33203125" style="137" customWidth="1"/>
    <col min="4" max="4" width="4.6640625" style="136" customWidth="1"/>
    <col min="5" max="5" width="10.6640625" style="136" customWidth="1"/>
    <col min="6" max="6" width="10" style="136" customWidth="1"/>
    <col min="7" max="7" width="12.83203125" style="136" customWidth="1"/>
    <col min="8" max="16384" width="9.33203125" style="136"/>
  </cols>
  <sheetData>
    <row r="1" spans="1:7" ht="15.75" x14ac:dyDescent="0.3">
      <c r="A1" s="249" t="s">
        <v>74</v>
      </c>
      <c r="B1" s="249"/>
      <c r="C1" s="250"/>
      <c r="D1" s="249"/>
      <c r="E1" s="249"/>
      <c r="F1" s="249"/>
      <c r="G1" s="249"/>
    </row>
    <row r="2" spans="1:7" ht="24.95" customHeight="1" x14ac:dyDescent="0.3">
      <c r="A2" s="138" t="s">
        <v>75</v>
      </c>
      <c r="B2" s="139"/>
      <c r="C2" s="251"/>
      <c r="D2" s="251"/>
      <c r="E2" s="251"/>
      <c r="F2" s="251"/>
      <c r="G2" s="252"/>
    </row>
    <row r="3" spans="1:7" ht="24.95" hidden="1" customHeight="1" x14ac:dyDescent="0.3">
      <c r="A3" s="138" t="s">
        <v>76</v>
      </c>
      <c r="B3" s="139"/>
      <c r="C3" s="251"/>
      <c r="D3" s="251"/>
      <c r="E3" s="251"/>
      <c r="F3" s="251"/>
      <c r="G3" s="252"/>
    </row>
    <row r="4" spans="1:7" ht="24.95" hidden="1" customHeight="1" x14ac:dyDescent="0.3">
      <c r="A4" s="138" t="s">
        <v>77</v>
      </c>
      <c r="B4" s="139"/>
      <c r="C4" s="251"/>
      <c r="D4" s="251"/>
      <c r="E4" s="251"/>
      <c r="F4" s="251"/>
      <c r="G4" s="252"/>
    </row>
    <row r="5" spans="1:7" hidden="1" x14ac:dyDescent="0.3">
      <c r="B5" s="140"/>
      <c r="C5" s="141"/>
      <c r="D5" s="142"/>
    </row>
  </sheetData>
  <mergeCells count="4">
    <mergeCell ref="A1:G1"/>
    <mergeCell ref="C2:G2"/>
    <mergeCell ref="C3:G3"/>
    <mergeCell ref="C4:G4"/>
  </mergeCells>
  <pageMargins left="0.59027779999999996" right="0.39374999999999999" top="0.59027779999999996" bottom="0.98402780000000001" header="0.1965278" footer="0.51180550000000002"/>
  <pageSetup paperSize="9" orientation="portrait" r:id="rId1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2"/>
  <sheetViews>
    <sheetView tabSelected="1" workbookViewId="0">
      <selection activeCell="G32" sqref="G32"/>
    </sheetView>
  </sheetViews>
  <sheetFormatPr defaultRowHeight="13.5" outlineLevelRow="1" x14ac:dyDescent="0.3"/>
  <cols>
    <col min="1" max="1" width="4.33203125" customWidth="1"/>
    <col min="2" max="2" width="14.5" style="143" customWidth="1"/>
    <col min="3" max="3" width="38.33203125" style="143" customWidth="1"/>
    <col min="4" max="4" width="4.6640625" customWidth="1"/>
    <col min="5" max="5" width="10.6640625" customWidth="1"/>
    <col min="6" max="6" width="10" customWidth="1"/>
    <col min="7" max="7" width="12.8320312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265" t="s">
        <v>74</v>
      </c>
      <c r="B1" s="265"/>
      <c r="C1" s="265"/>
      <c r="D1" s="265"/>
      <c r="E1" s="265"/>
      <c r="F1" s="265"/>
      <c r="G1" s="265"/>
      <c r="AE1" t="s">
        <v>78</v>
      </c>
    </row>
    <row r="2" spans="1:60" ht="24.95" customHeight="1" x14ac:dyDescent="0.3">
      <c r="A2" s="144" t="s">
        <v>79</v>
      </c>
      <c r="B2" s="145"/>
      <c r="C2" s="266" t="s">
        <v>5</v>
      </c>
      <c r="D2" s="267"/>
      <c r="E2" s="267"/>
      <c r="F2" s="267"/>
      <c r="G2" s="268"/>
      <c r="AE2" t="s">
        <v>80</v>
      </c>
    </row>
    <row r="3" spans="1:60" ht="24.95" customHeight="1" x14ac:dyDescent="0.3">
      <c r="A3" s="146" t="s">
        <v>76</v>
      </c>
      <c r="B3" s="147"/>
      <c r="C3" s="269" t="s">
        <v>7</v>
      </c>
      <c r="D3" s="270"/>
      <c r="E3" s="270"/>
      <c r="F3" s="270"/>
      <c r="G3" s="271"/>
      <c r="AE3" t="s">
        <v>81</v>
      </c>
    </row>
    <row r="4" spans="1:60" ht="24.95" hidden="1" customHeight="1" x14ac:dyDescent="0.3">
      <c r="A4" s="146" t="s">
        <v>77</v>
      </c>
      <c r="B4" s="147"/>
      <c r="C4" s="269"/>
      <c r="D4" s="270"/>
      <c r="E4" s="270"/>
      <c r="F4" s="270"/>
      <c r="G4" s="271"/>
      <c r="AE4" t="s">
        <v>82</v>
      </c>
    </row>
    <row r="5" spans="1:60" hidden="1" x14ac:dyDescent="0.3">
      <c r="A5" s="148" t="s">
        <v>83</v>
      </c>
      <c r="B5" s="149"/>
      <c r="C5" s="150"/>
      <c r="D5" s="151"/>
      <c r="E5" s="151"/>
      <c r="F5" s="151"/>
      <c r="G5" s="152"/>
      <c r="AE5" t="s">
        <v>84</v>
      </c>
    </row>
    <row r="7" spans="1:60" ht="40.5" x14ac:dyDescent="0.3">
      <c r="A7" s="153" t="s">
        <v>85</v>
      </c>
      <c r="B7" s="154" t="s">
        <v>86</v>
      </c>
      <c r="C7" s="154" t="s">
        <v>87</v>
      </c>
      <c r="D7" s="153" t="s">
        <v>88</v>
      </c>
      <c r="E7" s="153" t="s">
        <v>89</v>
      </c>
      <c r="F7" s="155" t="s">
        <v>90</v>
      </c>
      <c r="G7" s="156" t="s">
        <v>31</v>
      </c>
      <c r="H7" s="157" t="s">
        <v>29</v>
      </c>
      <c r="I7" s="157" t="s">
        <v>91</v>
      </c>
      <c r="J7" s="157" t="s">
        <v>30</v>
      </c>
      <c r="K7" s="157" t="s">
        <v>92</v>
      </c>
      <c r="L7" s="157" t="s">
        <v>93</v>
      </c>
      <c r="M7" s="157" t="s">
        <v>94</v>
      </c>
      <c r="N7" s="157" t="s">
        <v>95</v>
      </c>
      <c r="O7" s="157" t="s">
        <v>96</v>
      </c>
      <c r="P7" s="157" t="s">
        <v>97</v>
      </c>
      <c r="Q7" s="157" t="s">
        <v>98</v>
      </c>
      <c r="R7" s="157" t="s">
        <v>99</v>
      </c>
      <c r="S7" s="157" t="s">
        <v>100</v>
      </c>
      <c r="T7" s="157" t="s">
        <v>101</v>
      </c>
      <c r="U7" s="158" t="s">
        <v>102</v>
      </c>
    </row>
    <row r="8" spans="1:60" x14ac:dyDescent="0.3">
      <c r="A8" s="159" t="s">
        <v>103</v>
      </c>
      <c r="B8" s="160" t="s">
        <v>66</v>
      </c>
      <c r="C8" s="161" t="s">
        <v>67</v>
      </c>
      <c r="D8" s="162"/>
      <c r="E8" s="163"/>
      <c r="F8" s="164"/>
      <c r="G8" s="164">
        <f>SUMIF(AE9:AE10,"&lt;&gt;NOR",G9:G10)</f>
        <v>11950.52</v>
      </c>
      <c r="H8" s="164"/>
      <c r="I8" s="164">
        <f>SUM(I9:I10)</f>
        <v>0</v>
      </c>
      <c r="J8" s="164"/>
      <c r="K8" s="164">
        <f>SUM(K9:K10)</f>
        <v>11950.52</v>
      </c>
      <c r="L8" s="164"/>
      <c r="M8" s="164">
        <f>SUM(M9:M10)</f>
        <v>14460.129199999999</v>
      </c>
      <c r="N8" s="165"/>
      <c r="O8" s="165">
        <f>SUM(O9:O10)</f>
        <v>0</v>
      </c>
      <c r="P8" s="165"/>
      <c r="Q8" s="165">
        <f>SUM(Q9:Q10)</f>
        <v>0</v>
      </c>
      <c r="R8" s="165"/>
      <c r="S8" s="165"/>
      <c r="T8" s="159"/>
      <c r="U8" s="165">
        <f>SUM(U9:U10)</f>
        <v>20.54</v>
      </c>
      <c r="AE8" t="s">
        <v>104</v>
      </c>
    </row>
    <row r="9" spans="1:60" ht="22.5" outlineLevel="1" x14ac:dyDescent="0.3">
      <c r="A9" s="166">
        <v>1</v>
      </c>
      <c r="B9" s="167" t="s">
        <v>105</v>
      </c>
      <c r="C9" s="168" t="s">
        <v>106</v>
      </c>
      <c r="D9" s="169" t="s">
        <v>107</v>
      </c>
      <c r="E9" s="170">
        <v>5.5</v>
      </c>
      <c r="F9" s="171">
        <v>1399.25</v>
      </c>
      <c r="G9" s="172">
        <v>7695.88</v>
      </c>
      <c r="H9" s="171">
        <v>0</v>
      </c>
      <c r="I9" s="172">
        <f>ROUND(E9*H9,2)</f>
        <v>0</v>
      </c>
      <c r="J9" s="171">
        <v>1399.25</v>
      </c>
      <c r="K9" s="172">
        <f>ROUND(E9*J9,2)</f>
        <v>7695.88</v>
      </c>
      <c r="L9" s="172">
        <v>21</v>
      </c>
      <c r="M9" s="172">
        <f>G9*(1+L9/100)</f>
        <v>9312.014799999999</v>
      </c>
      <c r="N9" s="173">
        <v>0</v>
      </c>
      <c r="O9" s="173">
        <f>ROUND(E9*N9,5)</f>
        <v>0</v>
      </c>
      <c r="P9" s="173">
        <v>0</v>
      </c>
      <c r="Q9" s="173">
        <f>ROUND(E9*P9,5)</f>
        <v>0</v>
      </c>
      <c r="R9" s="173"/>
      <c r="S9" s="173"/>
      <c r="T9" s="174">
        <v>3.5329999999999999</v>
      </c>
      <c r="U9" s="173">
        <f>ROUND(E9*T9,2)</f>
        <v>19.43</v>
      </c>
      <c r="V9" s="175"/>
      <c r="W9" s="175"/>
      <c r="X9" s="175"/>
      <c r="Y9" s="175"/>
      <c r="Z9" s="175"/>
      <c r="AA9" s="175"/>
      <c r="AB9" s="175"/>
      <c r="AC9" s="175"/>
      <c r="AD9" s="175"/>
      <c r="AE9" s="175" t="s">
        <v>108</v>
      </c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</row>
    <row r="10" spans="1:60" outlineLevel="1" x14ac:dyDescent="0.3">
      <c r="A10" s="166">
        <v>2</v>
      </c>
      <c r="B10" s="167" t="s">
        <v>109</v>
      </c>
      <c r="C10" s="168" t="s">
        <v>110</v>
      </c>
      <c r="D10" s="169" t="s">
        <v>107</v>
      </c>
      <c r="E10" s="170">
        <v>5.5</v>
      </c>
      <c r="F10" s="171">
        <v>773.57</v>
      </c>
      <c r="G10" s="172">
        <v>4254.6400000000003</v>
      </c>
      <c r="H10" s="171">
        <v>0</v>
      </c>
      <c r="I10" s="172">
        <f>ROUND(E10*H10,2)</f>
        <v>0</v>
      </c>
      <c r="J10" s="171">
        <v>773.57</v>
      </c>
      <c r="K10" s="172">
        <f>ROUND(E10*J10,2)</f>
        <v>4254.6400000000003</v>
      </c>
      <c r="L10" s="172">
        <v>21</v>
      </c>
      <c r="M10" s="172">
        <f>G10*(1+L10/100)</f>
        <v>5148.1144000000004</v>
      </c>
      <c r="N10" s="173">
        <v>0</v>
      </c>
      <c r="O10" s="173">
        <f>ROUND(E10*N10,5)</f>
        <v>0</v>
      </c>
      <c r="P10" s="173">
        <v>0</v>
      </c>
      <c r="Q10" s="173">
        <f>ROUND(E10*P10,5)</f>
        <v>0</v>
      </c>
      <c r="R10" s="173"/>
      <c r="S10" s="173"/>
      <c r="T10" s="174">
        <v>0.20200000000000001</v>
      </c>
      <c r="U10" s="173">
        <f>ROUND(E10*T10,2)</f>
        <v>1.1100000000000001</v>
      </c>
      <c r="V10" s="175"/>
      <c r="W10" s="175"/>
      <c r="X10" s="175"/>
      <c r="Y10" s="175"/>
      <c r="Z10" s="175"/>
      <c r="AA10" s="175"/>
      <c r="AB10" s="175"/>
      <c r="AC10" s="175"/>
      <c r="AD10" s="175"/>
      <c r="AE10" s="175" t="s">
        <v>108</v>
      </c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175"/>
      <c r="BC10" s="175"/>
      <c r="BD10" s="175"/>
      <c r="BE10" s="175"/>
      <c r="BF10" s="175"/>
      <c r="BG10" s="175"/>
      <c r="BH10" s="175"/>
    </row>
    <row r="11" spans="1:60" x14ac:dyDescent="0.3">
      <c r="A11" s="176" t="s">
        <v>103</v>
      </c>
      <c r="B11" s="177" t="s">
        <v>68</v>
      </c>
      <c r="C11" s="178" t="s">
        <v>69</v>
      </c>
      <c r="D11" s="179"/>
      <c r="E11" s="180"/>
      <c r="F11" s="181"/>
      <c r="G11" s="181">
        <f>SUMIF(AE12:AE21,"&lt;&gt;NOR",G12:G21)</f>
        <v>21774.120000000003</v>
      </c>
      <c r="H11" s="181"/>
      <c r="I11" s="181">
        <f>SUM(I12:I21)</f>
        <v>0</v>
      </c>
      <c r="J11" s="181"/>
      <c r="K11" s="181">
        <f>SUM(K12:K21)</f>
        <v>7678.8</v>
      </c>
      <c r="L11" s="181"/>
      <c r="M11" s="181">
        <f>SUM(M12:M21)</f>
        <v>17055.337199999998</v>
      </c>
      <c r="N11" s="182"/>
      <c r="O11" s="182">
        <f>SUM(O12:O21)</f>
        <v>3.6023999999999998</v>
      </c>
      <c r="P11" s="182"/>
      <c r="Q11" s="182">
        <f>SUM(Q12:Q21)</f>
        <v>0.6069</v>
      </c>
      <c r="R11" s="182"/>
      <c r="S11" s="182"/>
      <c r="T11" s="183"/>
      <c r="U11" s="182">
        <f>SUM(U12:U21)</f>
        <v>20.8</v>
      </c>
      <c r="AE11" t="s">
        <v>104</v>
      </c>
    </row>
    <row r="12" spans="1:60" ht="33.75" outlineLevel="1" x14ac:dyDescent="0.3">
      <c r="A12" s="166">
        <v>3</v>
      </c>
      <c r="B12" s="167" t="s">
        <v>111</v>
      </c>
      <c r="C12" s="168" t="s">
        <v>112</v>
      </c>
      <c r="D12" s="169" t="s">
        <v>113</v>
      </c>
      <c r="E12" s="170">
        <v>9</v>
      </c>
      <c r="F12" s="171">
        <v>853.2</v>
      </c>
      <c r="G12" s="172">
        <v>7678.8</v>
      </c>
      <c r="H12" s="171">
        <v>0</v>
      </c>
      <c r="I12" s="172">
        <f t="shared" ref="I12:I21" si="0">ROUND(E12*H12,2)</f>
        <v>0</v>
      </c>
      <c r="J12" s="171">
        <v>853.2</v>
      </c>
      <c r="K12" s="172">
        <f t="shared" ref="K12:K21" si="1">ROUND(E12*J12,2)</f>
        <v>7678.8</v>
      </c>
      <c r="L12" s="172">
        <v>21</v>
      </c>
      <c r="M12" s="172">
        <f t="shared" ref="M12:M21" si="2">G12*(1+L12/100)</f>
        <v>9291.348</v>
      </c>
      <c r="N12" s="173">
        <v>0.34254000000000001</v>
      </c>
      <c r="O12" s="173">
        <f t="shared" ref="O12:O21" si="3">ROUND(E12*N12,5)</f>
        <v>3.0828600000000002</v>
      </c>
      <c r="P12" s="173">
        <v>0</v>
      </c>
      <c r="Q12" s="173">
        <f t="shared" ref="Q12:Q21" si="4">ROUND(E12*P12,5)</f>
        <v>0</v>
      </c>
      <c r="R12" s="173"/>
      <c r="S12" s="173"/>
      <c r="T12" s="174">
        <v>1.44181</v>
      </c>
      <c r="U12" s="173">
        <f t="shared" ref="U12:U21" si="5">ROUND(E12*T12,2)</f>
        <v>12.98</v>
      </c>
      <c r="V12" s="175"/>
      <c r="W12" s="175"/>
      <c r="X12" s="175"/>
      <c r="Y12" s="175"/>
      <c r="Z12" s="175"/>
      <c r="AA12" s="175"/>
      <c r="AB12" s="175"/>
      <c r="AC12" s="175"/>
      <c r="AD12" s="175"/>
      <c r="AE12" s="175" t="s">
        <v>114</v>
      </c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  <c r="AW12" s="175"/>
      <c r="AX12" s="175"/>
      <c r="AY12" s="175"/>
      <c r="AZ12" s="175"/>
      <c r="BA12" s="175"/>
      <c r="BB12" s="175"/>
      <c r="BC12" s="175"/>
      <c r="BD12" s="175"/>
      <c r="BE12" s="175"/>
      <c r="BF12" s="175"/>
      <c r="BG12" s="175"/>
      <c r="BH12" s="175"/>
    </row>
    <row r="13" spans="1:60" ht="22.5" outlineLevel="1" x14ac:dyDescent="0.3">
      <c r="A13" s="166">
        <v>4</v>
      </c>
      <c r="B13" s="167" t="s">
        <v>115</v>
      </c>
      <c r="C13" s="168" t="s">
        <v>116</v>
      </c>
      <c r="D13" s="169" t="s">
        <v>113</v>
      </c>
      <c r="E13" s="170">
        <v>2.1</v>
      </c>
      <c r="F13" s="171">
        <v>409.54</v>
      </c>
      <c r="G13" s="172">
        <v>860.03</v>
      </c>
      <c r="H13" s="171">
        <v>0</v>
      </c>
      <c r="I13" s="172">
        <f t="shared" si="0"/>
        <v>0</v>
      </c>
      <c r="J13" s="171">
        <v>409.54</v>
      </c>
      <c r="K13" s="172">
        <f t="shared" si="1"/>
        <v>860.03</v>
      </c>
      <c r="L13" s="172">
        <v>21</v>
      </c>
      <c r="M13" s="172">
        <f t="shared" si="2"/>
        <v>1040.6362999999999</v>
      </c>
      <c r="N13" s="173">
        <v>0.22595000000000001</v>
      </c>
      <c r="O13" s="173">
        <f t="shared" si="3"/>
        <v>0.47449999999999998</v>
      </c>
      <c r="P13" s="173">
        <v>0.28899999999999998</v>
      </c>
      <c r="Q13" s="173">
        <f t="shared" si="4"/>
        <v>0.6069</v>
      </c>
      <c r="R13" s="173"/>
      <c r="S13" s="173"/>
      <c r="T13" s="174">
        <v>0.81211999999999995</v>
      </c>
      <c r="U13" s="173">
        <f t="shared" si="5"/>
        <v>1.71</v>
      </c>
      <c r="V13" s="175"/>
      <c r="W13" s="175"/>
      <c r="X13" s="175"/>
      <c r="Y13" s="175"/>
      <c r="Z13" s="175"/>
      <c r="AA13" s="175"/>
      <c r="AB13" s="175"/>
      <c r="AC13" s="175"/>
      <c r="AD13" s="175"/>
      <c r="AE13" s="175" t="s">
        <v>114</v>
      </c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</row>
    <row r="14" spans="1:60" ht="22.5" outlineLevel="1" x14ac:dyDescent="0.3">
      <c r="A14" s="166">
        <v>5</v>
      </c>
      <c r="B14" s="167" t="s">
        <v>117</v>
      </c>
      <c r="C14" s="168" t="s">
        <v>118</v>
      </c>
      <c r="D14" s="169" t="s">
        <v>119</v>
      </c>
      <c r="E14" s="170">
        <v>2</v>
      </c>
      <c r="F14" s="171">
        <v>1019.29</v>
      </c>
      <c r="G14" s="172">
        <v>2038.58</v>
      </c>
      <c r="H14" s="171">
        <v>0</v>
      </c>
      <c r="I14" s="172">
        <f t="shared" si="0"/>
        <v>0</v>
      </c>
      <c r="J14" s="171">
        <v>1019.29</v>
      </c>
      <c r="K14" s="172">
        <f t="shared" si="1"/>
        <v>2038.58</v>
      </c>
      <c r="L14" s="172">
        <v>21</v>
      </c>
      <c r="M14" s="172">
        <f t="shared" si="2"/>
        <v>2466.6817999999998</v>
      </c>
      <c r="N14" s="173">
        <v>7.3999999999999999E-4</v>
      </c>
      <c r="O14" s="173">
        <f t="shared" si="3"/>
        <v>1.48E-3</v>
      </c>
      <c r="P14" s="173">
        <v>0</v>
      </c>
      <c r="Q14" s="173">
        <f t="shared" si="4"/>
        <v>0</v>
      </c>
      <c r="R14" s="173"/>
      <c r="S14" s="173"/>
      <c r="T14" s="174">
        <v>0</v>
      </c>
      <c r="U14" s="173">
        <f t="shared" si="5"/>
        <v>0</v>
      </c>
      <c r="V14" s="175"/>
      <c r="W14" s="175"/>
      <c r="X14" s="175"/>
      <c r="Y14" s="175"/>
      <c r="Z14" s="175"/>
      <c r="AA14" s="175"/>
      <c r="AB14" s="175"/>
      <c r="AC14" s="175"/>
      <c r="AD14" s="175"/>
      <c r="AE14" s="175" t="s">
        <v>120</v>
      </c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</row>
    <row r="15" spans="1:60" ht="22.5" outlineLevel="1" x14ac:dyDescent="0.3">
      <c r="A15" s="166">
        <v>6</v>
      </c>
      <c r="B15" s="167" t="s">
        <v>121</v>
      </c>
      <c r="C15" s="168" t="s">
        <v>122</v>
      </c>
      <c r="D15" s="169" t="s">
        <v>119</v>
      </c>
      <c r="E15" s="170">
        <v>1</v>
      </c>
      <c r="F15" s="171">
        <v>1399.25</v>
      </c>
      <c r="G15" s="172">
        <v>1399.25</v>
      </c>
      <c r="H15" s="171">
        <v>0</v>
      </c>
      <c r="I15" s="172">
        <f t="shared" si="0"/>
        <v>0</v>
      </c>
      <c r="J15" s="171">
        <v>1399.25</v>
      </c>
      <c r="K15" s="172">
        <f t="shared" si="1"/>
        <v>1399.25</v>
      </c>
      <c r="L15" s="172">
        <v>21</v>
      </c>
      <c r="M15" s="172">
        <f t="shared" si="2"/>
        <v>1693.0925</v>
      </c>
      <c r="N15" s="173">
        <v>2.4000000000000001E-4</v>
      </c>
      <c r="O15" s="173">
        <f t="shared" si="3"/>
        <v>2.4000000000000001E-4</v>
      </c>
      <c r="P15" s="173">
        <v>0</v>
      </c>
      <c r="Q15" s="173">
        <f t="shared" si="4"/>
        <v>0</v>
      </c>
      <c r="R15" s="173"/>
      <c r="S15" s="173"/>
      <c r="T15" s="174">
        <v>0</v>
      </c>
      <c r="U15" s="173">
        <f t="shared" si="5"/>
        <v>0</v>
      </c>
      <c r="V15" s="175"/>
      <c r="W15" s="175"/>
      <c r="X15" s="175"/>
      <c r="Y15" s="175"/>
      <c r="Z15" s="175"/>
      <c r="AA15" s="175"/>
      <c r="AB15" s="175"/>
      <c r="AC15" s="175"/>
      <c r="AD15" s="175"/>
      <c r="AE15" s="175" t="s">
        <v>120</v>
      </c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</row>
    <row r="16" spans="1:60" ht="22.5" outlineLevel="1" x14ac:dyDescent="0.3">
      <c r="A16" s="166">
        <v>7</v>
      </c>
      <c r="B16" s="167" t="s">
        <v>123</v>
      </c>
      <c r="C16" s="168" t="s">
        <v>124</v>
      </c>
      <c r="D16" s="169" t="s">
        <v>119</v>
      </c>
      <c r="E16" s="170">
        <v>1</v>
      </c>
      <c r="F16" s="171">
        <v>969.24</v>
      </c>
      <c r="G16" s="172">
        <v>969.24</v>
      </c>
      <c r="H16" s="171">
        <v>0</v>
      </c>
      <c r="I16" s="172">
        <f t="shared" si="0"/>
        <v>0</v>
      </c>
      <c r="J16" s="171">
        <v>969.24</v>
      </c>
      <c r="K16" s="172">
        <f t="shared" si="1"/>
        <v>969.24</v>
      </c>
      <c r="L16" s="172">
        <v>21</v>
      </c>
      <c r="M16" s="172">
        <f t="shared" si="2"/>
        <v>1172.7803999999999</v>
      </c>
      <c r="N16" s="173">
        <v>0</v>
      </c>
      <c r="O16" s="173">
        <f t="shared" si="3"/>
        <v>0</v>
      </c>
      <c r="P16" s="173">
        <v>0</v>
      </c>
      <c r="Q16" s="173">
        <f t="shared" si="4"/>
        <v>0</v>
      </c>
      <c r="R16" s="173"/>
      <c r="S16" s="173"/>
      <c r="T16" s="174">
        <v>0</v>
      </c>
      <c r="U16" s="173">
        <f t="shared" si="5"/>
        <v>0</v>
      </c>
      <c r="V16" s="175"/>
      <c r="W16" s="175"/>
      <c r="X16" s="175"/>
      <c r="Y16" s="175"/>
      <c r="Z16" s="175"/>
      <c r="AA16" s="175"/>
      <c r="AB16" s="175"/>
      <c r="AC16" s="175"/>
      <c r="AD16" s="175"/>
      <c r="AE16" s="175" t="s">
        <v>120</v>
      </c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5"/>
      <c r="BH16" s="175"/>
    </row>
    <row r="17" spans="1:60" ht="22.5" outlineLevel="1" x14ac:dyDescent="0.3">
      <c r="A17" s="166">
        <v>8</v>
      </c>
      <c r="B17" s="167" t="s">
        <v>125</v>
      </c>
      <c r="C17" s="168" t="s">
        <v>126</v>
      </c>
      <c r="D17" s="169" t="s">
        <v>119</v>
      </c>
      <c r="E17" s="170">
        <v>1</v>
      </c>
      <c r="F17" s="171">
        <v>2047.68</v>
      </c>
      <c r="G17" s="172">
        <v>2047.68</v>
      </c>
      <c r="H17" s="171">
        <v>0</v>
      </c>
      <c r="I17" s="172">
        <f t="shared" si="0"/>
        <v>0</v>
      </c>
      <c r="J17" s="171">
        <v>2047.68</v>
      </c>
      <c r="K17" s="172">
        <f t="shared" si="1"/>
        <v>2047.68</v>
      </c>
      <c r="L17" s="172">
        <v>21</v>
      </c>
      <c r="M17" s="172">
        <f t="shared" si="2"/>
        <v>2477.6927999999998</v>
      </c>
      <c r="N17" s="173">
        <v>0</v>
      </c>
      <c r="O17" s="173">
        <f t="shared" si="3"/>
        <v>0</v>
      </c>
      <c r="P17" s="173">
        <v>0</v>
      </c>
      <c r="Q17" s="173">
        <f t="shared" si="4"/>
        <v>0</v>
      </c>
      <c r="R17" s="173"/>
      <c r="S17" s="173"/>
      <c r="T17" s="174">
        <v>0</v>
      </c>
      <c r="U17" s="173">
        <f t="shared" si="5"/>
        <v>0</v>
      </c>
      <c r="V17" s="175"/>
      <c r="W17" s="175"/>
      <c r="X17" s="175"/>
      <c r="Y17" s="175"/>
      <c r="Z17" s="175"/>
      <c r="AA17" s="175"/>
      <c r="AB17" s="175"/>
      <c r="AC17" s="175"/>
      <c r="AD17" s="175"/>
      <c r="AE17" s="175" t="s">
        <v>120</v>
      </c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</row>
    <row r="18" spans="1:60" ht="22.5" outlineLevel="1" x14ac:dyDescent="0.3">
      <c r="A18" s="166">
        <v>9</v>
      </c>
      <c r="B18" s="167" t="s">
        <v>127</v>
      </c>
      <c r="C18" s="168" t="s">
        <v>128</v>
      </c>
      <c r="D18" s="169" t="s">
        <v>119</v>
      </c>
      <c r="E18" s="170">
        <v>1</v>
      </c>
      <c r="F18" s="171">
        <v>2741.62</v>
      </c>
      <c r="G18" s="172">
        <v>2741.62</v>
      </c>
      <c r="H18" s="171">
        <v>0</v>
      </c>
      <c r="I18" s="172">
        <f t="shared" si="0"/>
        <v>0</v>
      </c>
      <c r="J18" s="171">
        <v>2741.62</v>
      </c>
      <c r="K18" s="172">
        <f t="shared" si="1"/>
        <v>2741.62</v>
      </c>
      <c r="L18" s="172">
        <v>21</v>
      </c>
      <c r="M18" s="172">
        <f t="shared" si="2"/>
        <v>3317.3601999999996</v>
      </c>
      <c r="N18" s="173">
        <v>1.4E-2</v>
      </c>
      <c r="O18" s="173">
        <f t="shared" si="3"/>
        <v>1.4E-2</v>
      </c>
      <c r="P18" s="173">
        <v>0</v>
      </c>
      <c r="Q18" s="173">
        <f t="shared" si="4"/>
        <v>0</v>
      </c>
      <c r="R18" s="173"/>
      <c r="S18" s="173"/>
      <c r="T18" s="174">
        <v>0</v>
      </c>
      <c r="U18" s="173">
        <f t="shared" si="5"/>
        <v>0</v>
      </c>
      <c r="V18" s="175"/>
      <c r="W18" s="175"/>
      <c r="X18" s="175"/>
      <c r="Y18" s="175"/>
      <c r="Z18" s="175"/>
      <c r="AA18" s="175"/>
      <c r="AB18" s="175"/>
      <c r="AC18" s="175"/>
      <c r="AD18" s="175"/>
      <c r="AE18" s="175" t="s">
        <v>120</v>
      </c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</row>
    <row r="19" spans="1:60" ht="22.5" outlineLevel="1" x14ac:dyDescent="0.3">
      <c r="A19" s="166">
        <v>10</v>
      </c>
      <c r="B19" s="167" t="s">
        <v>129</v>
      </c>
      <c r="C19" s="168" t="s">
        <v>130</v>
      </c>
      <c r="D19" s="169" t="s">
        <v>113</v>
      </c>
      <c r="E19" s="170">
        <v>3.6</v>
      </c>
      <c r="F19" s="171">
        <v>783.81</v>
      </c>
      <c r="G19" s="172">
        <v>2821.72</v>
      </c>
      <c r="H19" s="171">
        <v>0</v>
      </c>
      <c r="I19" s="172">
        <f t="shared" si="0"/>
        <v>0</v>
      </c>
      <c r="J19" s="171">
        <v>783.81</v>
      </c>
      <c r="K19" s="172">
        <f t="shared" si="1"/>
        <v>2821.72</v>
      </c>
      <c r="L19" s="172">
        <v>21</v>
      </c>
      <c r="M19" s="172">
        <f t="shared" si="2"/>
        <v>3414.2811999999994</v>
      </c>
      <c r="N19" s="173">
        <v>8.0599999999999995E-3</v>
      </c>
      <c r="O19" s="173">
        <f t="shared" si="3"/>
        <v>2.9020000000000001E-2</v>
      </c>
      <c r="P19" s="173">
        <v>0</v>
      </c>
      <c r="Q19" s="173">
        <f t="shared" si="4"/>
        <v>0</v>
      </c>
      <c r="R19" s="173"/>
      <c r="S19" s="173"/>
      <c r="T19" s="174">
        <v>1.5550600000000001</v>
      </c>
      <c r="U19" s="173">
        <f t="shared" si="5"/>
        <v>5.6</v>
      </c>
      <c r="V19" s="175"/>
      <c r="W19" s="175"/>
      <c r="X19" s="175"/>
      <c r="Y19" s="175"/>
      <c r="Z19" s="175"/>
      <c r="AA19" s="175"/>
      <c r="AB19" s="175"/>
      <c r="AC19" s="175"/>
      <c r="AD19" s="175"/>
      <c r="AE19" s="175" t="s">
        <v>114</v>
      </c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</row>
    <row r="20" spans="1:60" ht="22.5" outlineLevel="1" x14ac:dyDescent="0.3">
      <c r="A20" s="166">
        <v>11</v>
      </c>
      <c r="B20" s="167" t="s">
        <v>131</v>
      </c>
      <c r="C20" s="168" t="s">
        <v>132</v>
      </c>
      <c r="D20" s="169" t="s">
        <v>113</v>
      </c>
      <c r="E20" s="170">
        <v>10</v>
      </c>
      <c r="F20" s="171">
        <v>39.82</v>
      </c>
      <c r="G20" s="172">
        <v>398.2</v>
      </c>
      <c r="H20" s="171">
        <v>0</v>
      </c>
      <c r="I20" s="172">
        <f t="shared" si="0"/>
        <v>0</v>
      </c>
      <c r="J20" s="171">
        <v>39.82</v>
      </c>
      <c r="K20" s="172">
        <f t="shared" si="1"/>
        <v>398.2</v>
      </c>
      <c r="L20" s="172">
        <v>21</v>
      </c>
      <c r="M20" s="172">
        <f t="shared" si="2"/>
        <v>481.82199999999995</v>
      </c>
      <c r="N20" s="173">
        <v>0</v>
      </c>
      <c r="O20" s="173">
        <f t="shared" si="3"/>
        <v>0</v>
      </c>
      <c r="P20" s="173">
        <v>0</v>
      </c>
      <c r="Q20" s="173">
        <f t="shared" si="4"/>
        <v>0</v>
      </c>
      <c r="R20" s="173"/>
      <c r="S20" s="173"/>
      <c r="T20" s="174">
        <v>0</v>
      </c>
      <c r="U20" s="173">
        <f t="shared" si="5"/>
        <v>0</v>
      </c>
      <c r="V20" s="175"/>
      <c r="W20" s="175"/>
      <c r="X20" s="175"/>
      <c r="Y20" s="175"/>
      <c r="Z20" s="175"/>
      <c r="AA20" s="175"/>
      <c r="AB20" s="175"/>
      <c r="AC20" s="175"/>
      <c r="AD20" s="175"/>
      <c r="AE20" s="175" t="s">
        <v>120</v>
      </c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</row>
    <row r="21" spans="1:60" outlineLevel="1" x14ac:dyDescent="0.3">
      <c r="A21" s="166">
        <v>12</v>
      </c>
      <c r="B21" s="167" t="s">
        <v>133</v>
      </c>
      <c r="C21" s="168" t="s">
        <v>134</v>
      </c>
      <c r="D21" s="169" t="s">
        <v>113</v>
      </c>
      <c r="E21" s="170">
        <v>15</v>
      </c>
      <c r="F21" s="171">
        <v>54.6</v>
      </c>
      <c r="G21" s="172">
        <v>819</v>
      </c>
      <c r="H21" s="171">
        <v>0</v>
      </c>
      <c r="I21" s="172">
        <f t="shared" si="0"/>
        <v>0</v>
      </c>
      <c r="J21" s="171">
        <v>54.6</v>
      </c>
      <c r="K21" s="172">
        <f t="shared" si="1"/>
        <v>819</v>
      </c>
      <c r="L21" s="172">
        <v>21</v>
      </c>
      <c r="M21" s="172">
        <f t="shared" si="2"/>
        <v>990.99</v>
      </c>
      <c r="N21" s="173">
        <v>2.0000000000000002E-5</v>
      </c>
      <c r="O21" s="173">
        <f t="shared" si="3"/>
        <v>2.9999999999999997E-4</v>
      </c>
      <c r="P21" s="173">
        <v>0</v>
      </c>
      <c r="Q21" s="173">
        <f t="shared" si="4"/>
        <v>0</v>
      </c>
      <c r="R21" s="173"/>
      <c r="S21" s="173"/>
      <c r="T21" s="174">
        <v>3.4000000000000002E-2</v>
      </c>
      <c r="U21" s="173">
        <f t="shared" si="5"/>
        <v>0.51</v>
      </c>
      <c r="V21" s="175"/>
      <c r="W21" s="175"/>
      <c r="X21" s="175"/>
      <c r="Y21" s="175"/>
      <c r="Z21" s="175"/>
      <c r="AA21" s="175"/>
      <c r="AB21" s="175"/>
      <c r="AC21" s="175"/>
      <c r="AD21" s="175"/>
      <c r="AE21" s="175" t="s">
        <v>108</v>
      </c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</row>
    <row r="22" spans="1:60" x14ac:dyDescent="0.3">
      <c r="A22" s="176" t="s">
        <v>103</v>
      </c>
      <c r="B22" s="177" t="s">
        <v>70</v>
      </c>
      <c r="C22" s="178" t="s">
        <v>71</v>
      </c>
      <c r="D22" s="179"/>
      <c r="E22" s="180"/>
      <c r="F22" s="181"/>
      <c r="G22" s="181">
        <f>SUMIF(AE23,"&lt;&gt;NOR",G23)</f>
        <v>365.16</v>
      </c>
      <c r="H22" s="181"/>
      <c r="I22" s="181">
        <f>SUM(I23)</f>
        <v>0</v>
      </c>
      <c r="J22" s="181"/>
      <c r="K22" s="181">
        <f>SUM(K23)</f>
        <v>0</v>
      </c>
      <c r="L22" s="181"/>
      <c r="M22" s="181">
        <f>SUM(M23)</f>
        <v>441.84360000000004</v>
      </c>
      <c r="N22" s="182"/>
      <c r="O22" s="182">
        <f>SUM(O23)</f>
        <v>7.5000000000000002E-4</v>
      </c>
      <c r="P22" s="182"/>
      <c r="Q22" s="182">
        <f>SUM(Q23)</f>
        <v>1.6590000000000001E-2</v>
      </c>
      <c r="R22" s="182"/>
      <c r="S22" s="182"/>
      <c r="T22" s="183"/>
      <c r="U22" s="182">
        <f>SUM(U23)</f>
        <v>0.14000000000000001</v>
      </c>
      <c r="AE22" t="s">
        <v>104</v>
      </c>
    </row>
    <row r="23" spans="1:60" ht="22.5" outlineLevel="1" x14ac:dyDescent="0.3">
      <c r="A23" s="166">
        <v>13</v>
      </c>
      <c r="B23" s="167" t="s">
        <v>135</v>
      </c>
      <c r="C23" s="168" t="s">
        <v>136</v>
      </c>
      <c r="D23" s="169" t="s">
        <v>113</v>
      </c>
      <c r="E23" s="170">
        <v>3</v>
      </c>
      <c r="F23" s="171">
        <v>121.72</v>
      </c>
      <c r="G23" s="172">
        <v>365.16</v>
      </c>
      <c r="H23" s="171">
        <v>0</v>
      </c>
      <c r="I23" s="172">
        <f>ROUND(E23*H23,2)</f>
        <v>0</v>
      </c>
      <c r="J23" s="171">
        <v>121.72</v>
      </c>
      <c r="K23" s="172">
        <f>ROUND(E23*J23,2)</f>
        <v>365.16</v>
      </c>
      <c r="L23" s="172">
        <v>21</v>
      </c>
      <c r="M23" s="172">
        <f>G23*(1+L23/100)</f>
        <v>441.84360000000004</v>
      </c>
      <c r="N23" s="173">
        <v>2.5000000000000001E-4</v>
      </c>
      <c r="O23" s="173">
        <f>ROUND(E23*N23,5)</f>
        <v>7.5000000000000002E-4</v>
      </c>
      <c r="P23" s="173">
        <v>5.5300000000000002E-3</v>
      </c>
      <c r="Q23" s="173">
        <f>ROUND(E23*P23,5)</f>
        <v>1.6590000000000001E-2</v>
      </c>
      <c r="R23" s="173"/>
      <c r="S23" s="173"/>
      <c r="T23" s="174">
        <v>4.8000000000000001E-2</v>
      </c>
      <c r="U23" s="173">
        <f>ROUND(E23*T23,2)</f>
        <v>0.14000000000000001</v>
      </c>
      <c r="V23" s="175"/>
      <c r="W23" s="175"/>
      <c r="X23" s="175"/>
      <c r="Y23" s="175"/>
      <c r="Z23" s="175"/>
      <c r="AA23" s="175"/>
      <c r="AB23" s="175"/>
      <c r="AC23" s="175"/>
      <c r="AD23" s="175"/>
      <c r="AE23" s="175" t="s">
        <v>108</v>
      </c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</row>
    <row r="24" spans="1:60" x14ac:dyDescent="0.3">
      <c r="A24" s="176" t="s">
        <v>103</v>
      </c>
      <c r="B24" s="177" t="s">
        <v>72</v>
      </c>
      <c r="C24" s="178" t="s">
        <v>73</v>
      </c>
      <c r="D24" s="179"/>
      <c r="E24" s="180"/>
      <c r="F24" s="181"/>
      <c r="G24" s="181">
        <f>SUMIF(AE25:AE27,"&lt;&gt;NOR",G25:G27)</f>
        <v>1352.57</v>
      </c>
      <c r="H24" s="181"/>
      <c r="I24" s="181">
        <f>SUM(I25:I27)</f>
        <v>0</v>
      </c>
      <c r="J24" s="181"/>
      <c r="K24" s="181">
        <f>SUM(K25:K27)</f>
        <v>938.52</v>
      </c>
      <c r="L24" s="181"/>
      <c r="M24" s="181">
        <f>SUM(M25:M27)</f>
        <v>1636.6097</v>
      </c>
      <c r="N24" s="182"/>
      <c r="O24" s="182">
        <f>SUM(O25:O27)</f>
        <v>0</v>
      </c>
      <c r="P24" s="182"/>
      <c r="Q24" s="182">
        <f>SUM(Q25:Q27)</f>
        <v>0</v>
      </c>
      <c r="R24" s="182"/>
      <c r="S24" s="182"/>
      <c r="T24" s="183"/>
      <c r="U24" s="182">
        <f>SUM(U25:U27)</f>
        <v>9.370000000000001</v>
      </c>
      <c r="AE24" t="s">
        <v>104</v>
      </c>
    </row>
    <row r="25" spans="1:60" outlineLevel="1" x14ac:dyDescent="0.3">
      <c r="A25" s="166">
        <v>14</v>
      </c>
      <c r="B25" s="167" t="s">
        <v>137</v>
      </c>
      <c r="C25" s="168" t="s">
        <v>138</v>
      </c>
      <c r="D25" s="169" t="s">
        <v>139</v>
      </c>
      <c r="E25" s="170">
        <v>1</v>
      </c>
      <c r="F25" s="171">
        <v>568.79999999999995</v>
      </c>
      <c r="G25" s="172">
        <v>568.79999999999995</v>
      </c>
      <c r="H25" s="171">
        <v>0</v>
      </c>
      <c r="I25" s="172">
        <f>ROUND(E25*H25,2)</f>
        <v>0</v>
      </c>
      <c r="J25" s="171">
        <v>568.79999999999995</v>
      </c>
      <c r="K25" s="172">
        <f>ROUND(E25*J25,2)</f>
        <v>568.79999999999995</v>
      </c>
      <c r="L25" s="172">
        <v>21</v>
      </c>
      <c r="M25" s="172">
        <f>G25*(1+L25/100)</f>
        <v>688.24799999999993</v>
      </c>
      <c r="N25" s="173">
        <v>0</v>
      </c>
      <c r="O25" s="173">
        <f>ROUND(E25*N25,5)</f>
        <v>0</v>
      </c>
      <c r="P25" s="173">
        <v>0</v>
      </c>
      <c r="Q25" s="173">
        <f>ROUND(E25*P25,5)</f>
        <v>0</v>
      </c>
      <c r="R25" s="173"/>
      <c r="S25" s="173"/>
      <c r="T25" s="174">
        <v>6.71</v>
      </c>
      <c r="U25" s="173">
        <f>ROUND(E25*T25,2)</f>
        <v>6.71</v>
      </c>
      <c r="V25" s="175"/>
      <c r="W25" s="175"/>
      <c r="X25" s="175"/>
      <c r="Y25" s="175"/>
      <c r="Z25" s="175"/>
      <c r="AA25" s="175"/>
      <c r="AB25" s="175"/>
      <c r="AC25" s="175"/>
      <c r="AD25" s="175"/>
      <c r="AE25" s="175" t="s">
        <v>108</v>
      </c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</row>
    <row r="26" spans="1:60" outlineLevel="1" x14ac:dyDescent="0.3">
      <c r="A26" s="166">
        <v>15</v>
      </c>
      <c r="B26" s="167" t="s">
        <v>140</v>
      </c>
      <c r="C26" s="168" t="s">
        <v>141</v>
      </c>
      <c r="D26" s="169" t="s">
        <v>113</v>
      </c>
      <c r="E26" s="170">
        <v>13</v>
      </c>
      <c r="F26" s="171">
        <v>28.44</v>
      </c>
      <c r="G26" s="172">
        <v>369.72</v>
      </c>
      <c r="H26" s="171">
        <v>0</v>
      </c>
      <c r="I26" s="172">
        <f>ROUND(E26*H26,2)</f>
        <v>0</v>
      </c>
      <c r="J26" s="171">
        <v>28.44</v>
      </c>
      <c r="K26" s="172">
        <f>ROUND(E26*J26,2)</f>
        <v>369.72</v>
      </c>
      <c r="L26" s="172">
        <v>21</v>
      </c>
      <c r="M26" s="172">
        <f>G26*(1+L26/100)</f>
        <v>447.3612</v>
      </c>
      <c r="N26" s="173">
        <v>0</v>
      </c>
      <c r="O26" s="173">
        <f>ROUND(E26*N26,5)</f>
        <v>0</v>
      </c>
      <c r="P26" s="173">
        <v>0</v>
      </c>
      <c r="Q26" s="173">
        <f>ROUND(E26*P26,5)</f>
        <v>0</v>
      </c>
      <c r="R26" s="173"/>
      <c r="S26" s="173"/>
      <c r="T26" s="174">
        <v>4.1000000000000002E-2</v>
      </c>
      <c r="U26" s="173">
        <f>ROUND(E26*T26,2)</f>
        <v>0.53</v>
      </c>
      <c r="V26" s="175"/>
      <c r="W26" s="175"/>
      <c r="X26" s="175"/>
      <c r="Y26" s="175"/>
      <c r="Z26" s="175"/>
      <c r="AA26" s="175"/>
      <c r="AB26" s="175"/>
      <c r="AC26" s="175"/>
      <c r="AD26" s="175"/>
      <c r="AE26" s="175" t="s">
        <v>108</v>
      </c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175"/>
      <c r="BB26" s="175"/>
      <c r="BC26" s="175"/>
      <c r="BD26" s="175"/>
      <c r="BE26" s="175"/>
      <c r="BF26" s="175"/>
      <c r="BG26" s="175"/>
      <c r="BH26" s="175"/>
    </row>
    <row r="27" spans="1:60" outlineLevel="1" x14ac:dyDescent="0.3">
      <c r="A27" s="166">
        <v>16</v>
      </c>
      <c r="B27" s="167" t="s">
        <v>142</v>
      </c>
      <c r="C27" s="168" t="s">
        <v>143</v>
      </c>
      <c r="D27" s="169" t="s">
        <v>113</v>
      </c>
      <c r="E27" s="170">
        <v>13</v>
      </c>
      <c r="F27" s="171">
        <v>31.85</v>
      </c>
      <c r="G27" s="172">
        <v>414.05</v>
      </c>
      <c r="H27" s="171">
        <v>0</v>
      </c>
      <c r="I27" s="172">
        <f>ROUND(E27*H27,2)</f>
        <v>0</v>
      </c>
      <c r="J27" s="171">
        <v>31.85</v>
      </c>
      <c r="K27" s="172">
        <f>ROUND(E27*J27,2)</f>
        <v>414.05</v>
      </c>
      <c r="L27" s="172">
        <v>21</v>
      </c>
      <c r="M27" s="172">
        <f>G27*(1+L27/100)</f>
        <v>501.00049999999999</v>
      </c>
      <c r="N27" s="173">
        <v>0</v>
      </c>
      <c r="O27" s="173">
        <f>ROUND(E27*N27,5)</f>
        <v>0</v>
      </c>
      <c r="P27" s="173">
        <v>0</v>
      </c>
      <c r="Q27" s="173">
        <f>ROUND(E27*P27,5)</f>
        <v>0</v>
      </c>
      <c r="R27" s="173"/>
      <c r="S27" s="173"/>
      <c r="T27" s="174">
        <v>0.16400000000000001</v>
      </c>
      <c r="U27" s="173">
        <f>ROUND(E27*T27,2)</f>
        <v>2.13</v>
      </c>
      <c r="V27" s="175"/>
      <c r="W27" s="175"/>
      <c r="X27" s="175"/>
      <c r="Y27" s="175"/>
      <c r="Z27" s="175"/>
      <c r="AA27" s="175"/>
      <c r="AB27" s="175"/>
      <c r="AC27" s="175"/>
      <c r="AD27" s="175"/>
      <c r="AE27" s="175" t="s">
        <v>108</v>
      </c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</row>
    <row r="28" spans="1:60" x14ac:dyDescent="0.3">
      <c r="A28" s="176" t="s">
        <v>103</v>
      </c>
      <c r="B28" s="177" t="s">
        <v>35</v>
      </c>
      <c r="C28" s="178" t="s">
        <v>36</v>
      </c>
      <c r="D28" s="179"/>
      <c r="E28" s="180"/>
      <c r="F28" s="181"/>
      <c r="G28" s="181">
        <f>SUMIF(AE29:AE30,"&lt;&gt;NOR",G29:G30)</f>
        <v>15357.61</v>
      </c>
      <c r="H28" s="181"/>
      <c r="I28" s="181">
        <f>SUM(I29:I30)</f>
        <v>0</v>
      </c>
      <c r="J28" s="181"/>
      <c r="K28" s="181">
        <f>SUM(K29:K30)</f>
        <v>15357.61</v>
      </c>
      <c r="L28" s="181"/>
      <c r="M28" s="181">
        <f>SUM(M29:M30)</f>
        <v>18582.7081</v>
      </c>
      <c r="N28" s="182"/>
      <c r="O28" s="182">
        <f>SUM(O29:O30)</f>
        <v>0</v>
      </c>
      <c r="P28" s="182"/>
      <c r="Q28" s="182">
        <f>SUM(Q29:Q30)</f>
        <v>0</v>
      </c>
      <c r="R28" s="182"/>
      <c r="S28" s="182"/>
      <c r="T28" s="183"/>
      <c r="U28" s="182">
        <f>SUM(U29:U30)</f>
        <v>0</v>
      </c>
      <c r="AE28" t="s">
        <v>104</v>
      </c>
    </row>
    <row r="29" spans="1:60" outlineLevel="1" x14ac:dyDescent="0.3">
      <c r="A29" s="166">
        <v>17</v>
      </c>
      <c r="B29" s="167" t="s">
        <v>66</v>
      </c>
      <c r="C29" s="168" t="s">
        <v>144</v>
      </c>
      <c r="D29" s="169" t="s">
        <v>23</v>
      </c>
      <c r="E29" s="170">
        <v>1</v>
      </c>
      <c r="F29" s="171">
        <v>9669.61</v>
      </c>
      <c r="G29" s="172">
        <v>9669.61</v>
      </c>
      <c r="H29" s="171">
        <v>0</v>
      </c>
      <c r="I29" s="172">
        <f>ROUND(E29*H29,2)</f>
        <v>0</v>
      </c>
      <c r="J29" s="171">
        <v>9669.61</v>
      </c>
      <c r="K29" s="172">
        <f>ROUND(E29*J29,2)</f>
        <v>9669.61</v>
      </c>
      <c r="L29" s="172">
        <v>21</v>
      </c>
      <c r="M29" s="172">
        <f>G29*(1+L29/100)</f>
        <v>11700.2281</v>
      </c>
      <c r="N29" s="173">
        <v>0</v>
      </c>
      <c r="O29" s="173">
        <f>ROUND(E29*N29,5)</f>
        <v>0</v>
      </c>
      <c r="P29" s="173">
        <v>0</v>
      </c>
      <c r="Q29" s="173">
        <f>ROUND(E29*P29,5)</f>
        <v>0</v>
      </c>
      <c r="R29" s="173"/>
      <c r="S29" s="173"/>
      <c r="T29" s="174">
        <v>0</v>
      </c>
      <c r="U29" s="173">
        <f>ROUND(E29*T29,2)</f>
        <v>0</v>
      </c>
      <c r="V29" s="175"/>
      <c r="W29" s="175"/>
      <c r="X29" s="175"/>
      <c r="Y29" s="175"/>
      <c r="Z29" s="175"/>
      <c r="AA29" s="175"/>
      <c r="AB29" s="175"/>
      <c r="AC29" s="175"/>
      <c r="AD29" s="175"/>
      <c r="AE29" s="175" t="s">
        <v>108</v>
      </c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  <c r="BG29" s="175"/>
      <c r="BH29" s="175"/>
    </row>
    <row r="30" spans="1:60" outlineLevel="1" x14ac:dyDescent="0.3">
      <c r="A30" s="184">
        <v>18</v>
      </c>
      <c r="B30" s="185" t="s">
        <v>145</v>
      </c>
      <c r="C30" s="186" t="s">
        <v>146</v>
      </c>
      <c r="D30" s="187" t="s">
        <v>147</v>
      </c>
      <c r="E30" s="188">
        <v>1</v>
      </c>
      <c r="F30" s="189">
        <v>5688</v>
      </c>
      <c r="G30" s="190">
        <v>5688</v>
      </c>
      <c r="H30" s="189">
        <v>0</v>
      </c>
      <c r="I30" s="190">
        <f>ROUND(E30*H30,2)</f>
        <v>0</v>
      </c>
      <c r="J30" s="189">
        <v>5688</v>
      </c>
      <c r="K30" s="190">
        <f>ROUND(E30*J30,2)</f>
        <v>5688</v>
      </c>
      <c r="L30" s="190">
        <v>21</v>
      </c>
      <c r="M30" s="190">
        <f>G30*(1+L30/100)</f>
        <v>6882.48</v>
      </c>
      <c r="N30" s="191">
        <v>0</v>
      </c>
      <c r="O30" s="191">
        <f>ROUND(E30*N30,5)</f>
        <v>0</v>
      </c>
      <c r="P30" s="191">
        <v>0</v>
      </c>
      <c r="Q30" s="191">
        <f>ROUND(E30*P30,5)</f>
        <v>0</v>
      </c>
      <c r="R30" s="191"/>
      <c r="S30" s="191"/>
      <c r="T30" s="192">
        <v>0</v>
      </c>
      <c r="U30" s="191">
        <f>ROUND(E30*T30,2)</f>
        <v>0</v>
      </c>
      <c r="V30" s="175"/>
      <c r="W30" s="175"/>
      <c r="X30" s="175"/>
      <c r="Y30" s="175"/>
      <c r="Z30" s="175"/>
      <c r="AA30" s="175"/>
      <c r="AB30" s="175"/>
      <c r="AC30" s="175"/>
      <c r="AD30" s="175"/>
      <c r="AE30" s="175" t="s">
        <v>108</v>
      </c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</row>
    <row r="31" spans="1:60" x14ac:dyDescent="0.3">
      <c r="A31" s="136"/>
      <c r="B31" s="140" t="s">
        <v>148</v>
      </c>
      <c r="C31" s="193" t="s">
        <v>148</v>
      </c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AC31">
        <v>15</v>
      </c>
      <c r="AD31">
        <v>21</v>
      </c>
    </row>
    <row r="32" spans="1:60" x14ac:dyDescent="0.3">
      <c r="A32" s="194"/>
      <c r="B32" s="195">
        <v>26</v>
      </c>
      <c r="C32" s="196" t="s">
        <v>148</v>
      </c>
      <c r="D32" s="197"/>
      <c r="E32" s="197"/>
      <c r="F32" s="197"/>
      <c r="G32" s="198">
        <f>SUM(G8+G11+G22+G24+G28)</f>
        <v>50799.98</v>
      </c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AC32">
        <f>SUMIF(L7:L30,AC31,G7:G30)</f>
        <v>0</v>
      </c>
      <c r="AD32">
        <f>SUMIF(L7:L30,AD31,G7:G30)</f>
        <v>50799.98000000001</v>
      </c>
      <c r="AE32" t="s">
        <v>149</v>
      </c>
    </row>
    <row r="33" spans="1:31" x14ac:dyDescent="0.3">
      <c r="A33" s="136"/>
      <c r="B33" s="140" t="s">
        <v>148</v>
      </c>
      <c r="C33" s="193" t="s">
        <v>148</v>
      </c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  <c r="T33" s="136"/>
      <c r="U33" s="136"/>
    </row>
    <row r="34" spans="1:31" x14ac:dyDescent="0.3">
      <c r="A34" s="136"/>
      <c r="B34" s="140" t="s">
        <v>148</v>
      </c>
      <c r="C34" s="193" t="s">
        <v>148</v>
      </c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6"/>
      <c r="R34" s="136"/>
      <c r="S34" s="136"/>
      <c r="T34" s="136"/>
      <c r="U34" s="136"/>
    </row>
    <row r="35" spans="1:31" x14ac:dyDescent="0.3">
      <c r="A35" s="272">
        <v>33</v>
      </c>
      <c r="B35" s="272"/>
      <c r="C35" s="273"/>
      <c r="D35" s="136"/>
      <c r="E35" s="136"/>
      <c r="F35" s="136"/>
      <c r="G35" s="136"/>
      <c r="H35" s="136"/>
      <c r="I35" s="136"/>
      <c r="J35" s="136"/>
      <c r="K35" s="136"/>
      <c r="L35" s="136"/>
      <c r="M35" s="136"/>
      <c r="N35" s="136"/>
      <c r="O35" s="136"/>
      <c r="P35" s="136"/>
      <c r="Q35" s="136"/>
      <c r="R35" s="136"/>
      <c r="S35" s="136"/>
      <c r="T35" s="136"/>
      <c r="U35" s="136"/>
    </row>
    <row r="36" spans="1:31" x14ac:dyDescent="0.3">
      <c r="A36" s="253"/>
      <c r="B36" s="254"/>
      <c r="C36" s="255"/>
      <c r="D36" s="254"/>
      <c r="E36" s="254"/>
      <c r="F36" s="254"/>
      <c r="G36" s="25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AE36" t="s">
        <v>150</v>
      </c>
    </row>
    <row r="37" spans="1:31" x14ac:dyDescent="0.3">
      <c r="A37" s="257"/>
      <c r="B37" s="258"/>
      <c r="C37" s="259"/>
      <c r="D37" s="258"/>
      <c r="E37" s="258"/>
      <c r="F37" s="258"/>
      <c r="G37" s="260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</row>
    <row r="38" spans="1:31" x14ac:dyDescent="0.3">
      <c r="A38" s="257"/>
      <c r="B38" s="258"/>
      <c r="C38" s="259"/>
      <c r="D38" s="258"/>
      <c r="E38" s="258"/>
      <c r="F38" s="258"/>
      <c r="G38" s="260"/>
      <c r="H38" s="136"/>
      <c r="I38" s="136"/>
      <c r="J38" s="136"/>
      <c r="K38" s="136"/>
      <c r="L38" s="136"/>
      <c r="M38" s="136"/>
      <c r="N38" s="136"/>
      <c r="O38" s="136"/>
      <c r="P38" s="136"/>
      <c r="Q38" s="136"/>
      <c r="R38" s="136"/>
      <c r="S38" s="136"/>
      <c r="T38" s="136"/>
      <c r="U38" s="136"/>
    </row>
    <row r="39" spans="1:31" x14ac:dyDescent="0.3">
      <c r="A39" s="257"/>
      <c r="B39" s="258"/>
      <c r="C39" s="259"/>
      <c r="D39" s="258"/>
      <c r="E39" s="258"/>
      <c r="F39" s="258"/>
      <c r="G39" s="260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</row>
    <row r="40" spans="1:31" x14ac:dyDescent="0.3">
      <c r="A40" s="261"/>
      <c r="B40" s="262"/>
      <c r="C40" s="263"/>
      <c r="D40" s="262"/>
      <c r="E40" s="262"/>
      <c r="F40" s="262"/>
      <c r="G40" s="264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</row>
    <row r="41" spans="1:31" x14ac:dyDescent="0.3">
      <c r="A41" s="136"/>
      <c r="B41" s="140" t="s">
        <v>148</v>
      </c>
      <c r="C41" s="193" t="s">
        <v>148</v>
      </c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</row>
    <row r="42" spans="1:31" x14ac:dyDescent="0.3">
      <c r="C42" s="199"/>
      <c r="AE42" t="s">
        <v>151</v>
      </c>
    </row>
  </sheetData>
  <mergeCells count="6">
    <mergeCell ref="A36:G40"/>
    <mergeCell ref="A1:G1"/>
    <mergeCell ref="C2:G2"/>
    <mergeCell ref="C3:G3"/>
    <mergeCell ref="C4:G4"/>
    <mergeCell ref="A35:C35"/>
  </mergeCells>
  <pageMargins left="0.59027779999999996" right="0.39374999999999999" top="0.78749999999999998" bottom="0.7874999999999999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Žlebčík Mojmír - Raeder&amp;Falge</cp:lastModifiedBy>
  <cp:lastPrinted>2014-02-28T09:52:57Z</cp:lastPrinted>
  <dcterms:created xsi:type="dcterms:W3CDTF">2009-04-08T07:15:50Z</dcterms:created>
  <dcterms:modified xsi:type="dcterms:W3CDTF">2021-04-23T08:13:27Z</dcterms:modified>
</cp:coreProperties>
</file>